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L:\Projekt\Polisuppdraget 2026\Delprojekt 1 - resursfördelning\rapporten\"/>
    </mc:Choice>
  </mc:AlternateContent>
  <xr:revisionPtr revIDLastSave="0" documentId="13_ncr:1_{411012C1-CF0D-492E-97A4-E6C55190AFD4}" xr6:coauthVersionLast="36" xr6:coauthVersionMax="36" xr10:uidLastSave="{00000000-0000-0000-0000-000000000000}"/>
  <bookViews>
    <workbookView xWindow="480" yWindow="45" windowWidth="27795" windowHeight="12330" activeTab="4" xr2:uid="{00000000-000D-0000-FFFF-FFFF00000000}"/>
  </bookViews>
  <sheets>
    <sheet name="Tillväxt civil-polis" sheetId="1" r:id="rId1"/>
    <sheet name="organisatorisk nivå" sheetId="2" r:id="rId2"/>
    <sheet name="verksamhetsområde" sheetId="3" r:id="rId3"/>
    <sheet name="rörlighet" sheetId="5" r:id="rId4"/>
    <sheet name="verksamhetsresultat" sheetId="4" r:id="rId5"/>
  </sheets>
  <calcPr calcId="191029"/>
</workbook>
</file>

<file path=xl/calcChain.xml><?xml version="1.0" encoding="utf-8"?>
<calcChain xmlns="http://schemas.openxmlformats.org/spreadsheetml/2006/main">
  <c r="M64" i="4" l="1"/>
  <c r="M65" i="4"/>
  <c r="M66" i="4"/>
  <c r="M67" i="4"/>
  <c r="M68" i="4"/>
  <c r="M69" i="4"/>
  <c r="M70" i="4"/>
  <c r="M63" i="4"/>
  <c r="M33" i="4" l="1"/>
  <c r="M22" i="4"/>
  <c r="E11" i="4" l="1"/>
  <c r="F11" i="4"/>
  <c r="G11" i="4"/>
  <c r="H11" i="4"/>
  <c r="I11" i="4"/>
  <c r="J11" i="4"/>
  <c r="K11" i="4"/>
  <c r="L11" i="4"/>
  <c r="B11" i="4"/>
  <c r="C11" i="4"/>
  <c r="D11" i="4"/>
  <c r="M11" i="4" l="1"/>
  <c r="M4" i="4" l="1"/>
  <c r="M6" i="4" l="1"/>
  <c r="M7" i="4"/>
  <c r="M8" i="4"/>
  <c r="M9" i="4"/>
  <c r="M10" i="4"/>
  <c r="M5" i="4"/>
  <c r="M32" i="4"/>
  <c r="M31" i="4"/>
  <c r="M30" i="4"/>
  <c r="M29" i="4"/>
  <c r="M28" i="4"/>
  <c r="M27" i="4"/>
  <c r="M26" i="4"/>
  <c r="M16" i="4"/>
  <c r="M17" i="4"/>
  <c r="M18" i="4"/>
  <c r="M19" i="4"/>
  <c r="M20" i="4"/>
  <c r="M21" i="4"/>
  <c r="M15" i="4"/>
  <c r="H33" i="2" l="1"/>
  <c r="H32" i="2"/>
  <c r="H31" i="2"/>
  <c r="H30" i="2"/>
  <c r="H29" i="2"/>
  <c r="H28" i="2"/>
  <c r="H27" i="2"/>
  <c r="H26" i="2"/>
  <c r="H22" i="2"/>
  <c r="H21" i="2"/>
  <c r="H20" i="2"/>
  <c r="H19" i="2"/>
  <c r="H18" i="2"/>
  <c r="H17" i="2"/>
  <c r="H16" i="2"/>
  <c r="H15" i="2"/>
  <c r="H5" i="2"/>
  <c r="H6" i="2"/>
  <c r="H7" i="2"/>
  <c r="H8" i="2"/>
  <c r="H9" i="2"/>
  <c r="H10" i="2"/>
  <c r="H11" i="2"/>
  <c r="H4" i="2"/>
  <c r="J27" i="2"/>
  <c r="K27" i="2"/>
  <c r="L27" i="2"/>
  <c r="M27" i="2"/>
  <c r="N27" i="2"/>
  <c r="O27" i="2"/>
  <c r="J28" i="2"/>
  <c r="K28" i="2"/>
  <c r="L28" i="2"/>
  <c r="M28" i="2"/>
  <c r="N28" i="2"/>
  <c r="O28" i="2"/>
  <c r="J29" i="2"/>
  <c r="K29" i="2"/>
  <c r="L29" i="2"/>
  <c r="M29" i="2"/>
  <c r="N29" i="2"/>
  <c r="O29" i="2"/>
  <c r="J30" i="2"/>
  <c r="K30" i="2"/>
  <c r="L30" i="2"/>
  <c r="M30" i="2"/>
  <c r="N30" i="2"/>
  <c r="O30" i="2"/>
  <c r="J31" i="2"/>
  <c r="K31" i="2"/>
  <c r="L31" i="2"/>
  <c r="M31" i="2"/>
  <c r="N31" i="2"/>
  <c r="O31" i="2"/>
  <c r="J32" i="2"/>
  <c r="K32" i="2"/>
  <c r="L32" i="2"/>
  <c r="M32" i="2"/>
  <c r="N32" i="2"/>
  <c r="O32" i="2"/>
  <c r="J33" i="2"/>
  <c r="K33" i="2"/>
  <c r="L33" i="2"/>
  <c r="M33" i="2"/>
  <c r="N33" i="2"/>
  <c r="O33" i="2"/>
  <c r="K26" i="2"/>
  <c r="L26" i="2"/>
  <c r="M26" i="2"/>
  <c r="N26" i="2"/>
  <c r="O26" i="2"/>
  <c r="J26" i="2"/>
  <c r="J16" i="2"/>
  <c r="K16" i="2"/>
  <c r="L16" i="2"/>
  <c r="M16" i="2"/>
  <c r="N16" i="2"/>
  <c r="O16" i="2"/>
  <c r="J17" i="2"/>
  <c r="K17" i="2"/>
  <c r="L17" i="2"/>
  <c r="M17" i="2"/>
  <c r="N17" i="2"/>
  <c r="O17" i="2"/>
  <c r="J18" i="2"/>
  <c r="K18" i="2"/>
  <c r="L18" i="2"/>
  <c r="M18" i="2"/>
  <c r="N18" i="2"/>
  <c r="O18" i="2"/>
  <c r="J19" i="2"/>
  <c r="K19" i="2"/>
  <c r="L19" i="2"/>
  <c r="M19" i="2"/>
  <c r="N19" i="2"/>
  <c r="O19" i="2"/>
  <c r="J20" i="2"/>
  <c r="K20" i="2"/>
  <c r="L20" i="2"/>
  <c r="M20" i="2"/>
  <c r="N20" i="2"/>
  <c r="O20" i="2"/>
  <c r="J21" i="2"/>
  <c r="K21" i="2"/>
  <c r="L21" i="2"/>
  <c r="M21" i="2"/>
  <c r="N21" i="2"/>
  <c r="O21" i="2"/>
  <c r="J22" i="2"/>
  <c r="K22" i="2"/>
  <c r="L22" i="2"/>
  <c r="M22" i="2"/>
  <c r="N22" i="2"/>
  <c r="O22" i="2"/>
  <c r="K15" i="2"/>
  <c r="L15" i="2"/>
  <c r="M15" i="2"/>
  <c r="N15" i="2"/>
  <c r="O15" i="2"/>
  <c r="J15" i="2"/>
  <c r="J5" i="2"/>
  <c r="K5" i="2"/>
  <c r="L5" i="2"/>
  <c r="M5" i="2"/>
  <c r="N5" i="2"/>
  <c r="O5" i="2"/>
  <c r="J6" i="2"/>
  <c r="K6" i="2"/>
  <c r="L6" i="2"/>
  <c r="M6" i="2"/>
  <c r="N6" i="2"/>
  <c r="O6" i="2"/>
  <c r="J7" i="2"/>
  <c r="K7" i="2"/>
  <c r="L7" i="2"/>
  <c r="M7" i="2"/>
  <c r="N7" i="2"/>
  <c r="O7" i="2"/>
  <c r="J8" i="2"/>
  <c r="K8" i="2"/>
  <c r="L8" i="2"/>
  <c r="M8" i="2"/>
  <c r="N8" i="2"/>
  <c r="O8" i="2"/>
  <c r="J9" i="2"/>
  <c r="K9" i="2"/>
  <c r="L9" i="2"/>
  <c r="M9" i="2"/>
  <c r="N9" i="2"/>
  <c r="O9" i="2"/>
  <c r="J10" i="2"/>
  <c r="K10" i="2"/>
  <c r="L10" i="2"/>
  <c r="M10" i="2"/>
  <c r="N10" i="2"/>
  <c r="O10" i="2"/>
  <c r="J11" i="2"/>
  <c r="K11" i="2"/>
  <c r="L11" i="2"/>
  <c r="M11" i="2"/>
  <c r="N11" i="2"/>
  <c r="O11" i="2"/>
  <c r="K4" i="2"/>
  <c r="L4" i="2"/>
  <c r="M4" i="2"/>
  <c r="N4" i="2"/>
  <c r="O4" i="2"/>
  <c r="J4" i="2"/>
  <c r="C37" i="2"/>
  <c r="C44" i="2" s="1"/>
  <c r="D37" i="2"/>
  <c r="D44" i="2" s="1"/>
  <c r="E37" i="2"/>
  <c r="E44" i="2" s="1"/>
  <c r="F37" i="2"/>
  <c r="G37" i="2"/>
  <c r="C38" i="2"/>
  <c r="D38" i="2"/>
  <c r="E38" i="2"/>
  <c r="F38" i="2"/>
  <c r="F44" i="2" s="1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B38" i="2"/>
  <c r="B39" i="2"/>
  <c r="B40" i="2"/>
  <c r="B41" i="2"/>
  <c r="B42" i="2"/>
  <c r="B43" i="2"/>
  <c r="B37" i="2"/>
  <c r="G44" i="2"/>
  <c r="B22" i="2"/>
  <c r="C22" i="2"/>
  <c r="D22" i="2"/>
  <c r="E22" i="2"/>
  <c r="G22" i="2"/>
  <c r="G33" i="2"/>
  <c r="G11" i="2"/>
  <c r="F33" i="2"/>
  <c r="E33" i="2"/>
  <c r="D33" i="2"/>
  <c r="C33" i="2"/>
  <c r="B33" i="2"/>
  <c r="F22" i="2"/>
  <c r="F11" i="2"/>
  <c r="E11" i="2"/>
  <c r="D11" i="2"/>
  <c r="C11" i="2"/>
  <c r="B11" i="2"/>
  <c r="S54" i="1"/>
  <c r="R54" i="1"/>
  <c r="Q54" i="1"/>
  <c r="P54" i="1"/>
  <c r="O54" i="1"/>
  <c r="N54" i="1"/>
  <c r="M54" i="1"/>
  <c r="S53" i="1"/>
  <c r="R53" i="1"/>
  <c r="Q53" i="1"/>
  <c r="P53" i="1"/>
  <c r="O53" i="1"/>
  <c r="N53" i="1"/>
  <c r="M53" i="1"/>
  <c r="S52" i="1"/>
  <c r="R52" i="1"/>
  <c r="Q52" i="1"/>
  <c r="P52" i="1"/>
  <c r="O52" i="1"/>
  <c r="N52" i="1"/>
  <c r="M52" i="1"/>
  <c r="S51" i="1"/>
  <c r="R51" i="1"/>
  <c r="Q51" i="1"/>
  <c r="P51" i="1"/>
  <c r="O51" i="1"/>
  <c r="N51" i="1"/>
  <c r="M51" i="1"/>
  <c r="S50" i="1"/>
  <c r="R50" i="1"/>
  <c r="Q50" i="1"/>
  <c r="P50" i="1"/>
  <c r="O50" i="1"/>
  <c r="N50" i="1"/>
  <c r="M50" i="1"/>
  <c r="S49" i="1"/>
  <c r="R49" i="1"/>
  <c r="Q49" i="1"/>
  <c r="P49" i="1"/>
  <c r="O49" i="1"/>
  <c r="N49" i="1"/>
  <c r="M49" i="1"/>
  <c r="S48" i="1"/>
  <c r="R48" i="1"/>
  <c r="Q48" i="1"/>
  <c r="P48" i="1"/>
  <c r="O48" i="1"/>
  <c r="N48" i="1"/>
  <c r="M48" i="1"/>
  <c r="S47" i="1"/>
  <c r="R47" i="1"/>
  <c r="Q47" i="1"/>
  <c r="P47" i="1"/>
  <c r="O47" i="1"/>
  <c r="N47" i="1"/>
  <c r="M47" i="1"/>
  <c r="L54" i="1"/>
  <c r="L53" i="1"/>
  <c r="L52" i="1"/>
  <c r="L51" i="1"/>
  <c r="L50" i="1"/>
  <c r="L49" i="1"/>
  <c r="L48" i="1"/>
  <c r="L47" i="1"/>
  <c r="S43" i="1"/>
  <c r="R43" i="1"/>
  <c r="Q43" i="1"/>
  <c r="P43" i="1"/>
  <c r="O43" i="1"/>
  <c r="N43" i="1"/>
  <c r="M43" i="1"/>
  <c r="S42" i="1"/>
  <c r="R42" i="1"/>
  <c r="Q42" i="1"/>
  <c r="P42" i="1"/>
  <c r="O42" i="1"/>
  <c r="N42" i="1"/>
  <c r="M42" i="1"/>
  <c r="S41" i="1"/>
  <c r="R41" i="1"/>
  <c r="Q41" i="1"/>
  <c r="P41" i="1"/>
  <c r="O41" i="1"/>
  <c r="N41" i="1"/>
  <c r="M41" i="1"/>
  <c r="S40" i="1"/>
  <c r="R40" i="1"/>
  <c r="Q40" i="1"/>
  <c r="P40" i="1"/>
  <c r="O40" i="1"/>
  <c r="N40" i="1"/>
  <c r="M40" i="1"/>
  <c r="S39" i="1"/>
  <c r="R39" i="1"/>
  <c r="Q39" i="1"/>
  <c r="P39" i="1"/>
  <c r="O39" i="1"/>
  <c r="N39" i="1"/>
  <c r="M39" i="1"/>
  <c r="S38" i="1"/>
  <c r="R38" i="1"/>
  <c r="Q38" i="1"/>
  <c r="P38" i="1"/>
  <c r="O38" i="1"/>
  <c r="N38" i="1"/>
  <c r="M38" i="1"/>
  <c r="S37" i="1"/>
  <c r="R37" i="1"/>
  <c r="Q37" i="1"/>
  <c r="P37" i="1"/>
  <c r="O37" i="1"/>
  <c r="N37" i="1"/>
  <c r="M37" i="1"/>
  <c r="S36" i="1"/>
  <c r="R36" i="1"/>
  <c r="Q36" i="1"/>
  <c r="P36" i="1"/>
  <c r="O36" i="1"/>
  <c r="N36" i="1"/>
  <c r="M36" i="1"/>
  <c r="L43" i="1"/>
  <c r="L42" i="1"/>
  <c r="L41" i="1"/>
  <c r="L40" i="1"/>
  <c r="L39" i="1"/>
  <c r="L38" i="1"/>
  <c r="L37" i="1"/>
  <c r="L36" i="1"/>
  <c r="S32" i="1"/>
  <c r="R32" i="1"/>
  <c r="Q32" i="1"/>
  <c r="P32" i="1"/>
  <c r="O32" i="1"/>
  <c r="N32" i="1"/>
  <c r="M32" i="1"/>
  <c r="S31" i="1"/>
  <c r="R31" i="1"/>
  <c r="Q31" i="1"/>
  <c r="P31" i="1"/>
  <c r="O31" i="1"/>
  <c r="N31" i="1"/>
  <c r="M31" i="1"/>
  <c r="S30" i="1"/>
  <c r="R30" i="1"/>
  <c r="Q30" i="1"/>
  <c r="P30" i="1"/>
  <c r="O30" i="1"/>
  <c r="N30" i="1"/>
  <c r="M30" i="1"/>
  <c r="S29" i="1"/>
  <c r="R29" i="1"/>
  <c r="Q29" i="1"/>
  <c r="P29" i="1"/>
  <c r="O29" i="1"/>
  <c r="N29" i="1"/>
  <c r="M29" i="1"/>
  <c r="S28" i="1"/>
  <c r="R28" i="1"/>
  <c r="Q28" i="1"/>
  <c r="P28" i="1"/>
  <c r="O28" i="1"/>
  <c r="N28" i="1"/>
  <c r="M28" i="1"/>
  <c r="S27" i="1"/>
  <c r="R27" i="1"/>
  <c r="Q27" i="1"/>
  <c r="P27" i="1"/>
  <c r="O27" i="1"/>
  <c r="N27" i="1"/>
  <c r="M27" i="1"/>
  <c r="S26" i="1"/>
  <c r="R26" i="1"/>
  <c r="Q26" i="1"/>
  <c r="P26" i="1"/>
  <c r="O26" i="1"/>
  <c r="N26" i="1"/>
  <c r="M26" i="1"/>
  <c r="S25" i="1"/>
  <c r="R25" i="1"/>
  <c r="Q25" i="1"/>
  <c r="P25" i="1"/>
  <c r="O25" i="1"/>
  <c r="N25" i="1"/>
  <c r="M25" i="1"/>
  <c r="L32" i="1"/>
  <c r="L31" i="1"/>
  <c r="L30" i="1"/>
  <c r="L29" i="1"/>
  <c r="L28" i="1"/>
  <c r="L27" i="1"/>
  <c r="L26" i="1"/>
  <c r="L25" i="1"/>
  <c r="S21" i="1"/>
  <c r="R21" i="1"/>
  <c r="Q21" i="1"/>
  <c r="P21" i="1"/>
  <c r="O21" i="1"/>
  <c r="N21" i="1"/>
  <c r="M21" i="1"/>
  <c r="S20" i="1"/>
  <c r="R20" i="1"/>
  <c r="Q20" i="1"/>
  <c r="P20" i="1"/>
  <c r="O20" i="1"/>
  <c r="N20" i="1"/>
  <c r="M20" i="1"/>
  <c r="S19" i="1"/>
  <c r="R19" i="1"/>
  <c r="Q19" i="1"/>
  <c r="P19" i="1"/>
  <c r="O19" i="1"/>
  <c r="N19" i="1"/>
  <c r="M19" i="1"/>
  <c r="S18" i="1"/>
  <c r="R18" i="1"/>
  <c r="Q18" i="1"/>
  <c r="P18" i="1"/>
  <c r="O18" i="1"/>
  <c r="N18" i="1"/>
  <c r="M18" i="1"/>
  <c r="S17" i="1"/>
  <c r="R17" i="1"/>
  <c r="Q17" i="1"/>
  <c r="P17" i="1"/>
  <c r="O17" i="1"/>
  <c r="N17" i="1"/>
  <c r="M17" i="1"/>
  <c r="S16" i="1"/>
  <c r="R16" i="1"/>
  <c r="Q16" i="1"/>
  <c r="P16" i="1"/>
  <c r="O16" i="1"/>
  <c r="N16" i="1"/>
  <c r="M16" i="1"/>
  <c r="S15" i="1"/>
  <c r="R15" i="1"/>
  <c r="Q15" i="1"/>
  <c r="P15" i="1"/>
  <c r="O15" i="1"/>
  <c r="N15" i="1"/>
  <c r="M15" i="1"/>
  <c r="S14" i="1"/>
  <c r="R14" i="1"/>
  <c r="Q14" i="1"/>
  <c r="P14" i="1"/>
  <c r="O14" i="1"/>
  <c r="N14" i="1"/>
  <c r="M14" i="1"/>
  <c r="L21" i="1"/>
  <c r="L20" i="1"/>
  <c r="L19" i="1"/>
  <c r="L18" i="1"/>
  <c r="L17" i="1"/>
  <c r="L16" i="1"/>
  <c r="L15" i="1"/>
  <c r="L14" i="1"/>
  <c r="S10" i="1"/>
  <c r="R10" i="1"/>
  <c r="Q10" i="1"/>
  <c r="P10" i="1"/>
  <c r="O10" i="1"/>
  <c r="N10" i="1"/>
  <c r="M10" i="1"/>
  <c r="S9" i="1"/>
  <c r="R9" i="1"/>
  <c r="Q9" i="1"/>
  <c r="P9" i="1"/>
  <c r="O9" i="1"/>
  <c r="N9" i="1"/>
  <c r="M9" i="1"/>
  <c r="S8" i="1"/>
  <c r="R8" i="1"/>
  <c r="Q8" i="1"/>
  <c r="P8" i="1"/>
  <c r="O8" i="1"/>
  <c r="N8" i="1"/>
  <c r="M8" i="1"/>
  <c r="S7" i="1"/>
  <c r="R7" i="1"/>
  <c r="Q7" i="1"/>
  <c r="P7" i="1"/>
  <c r="O7" i="1"/>
  <c r="N7" i="1"/>
  <c r="M7" i="1"/>
  <c r="S6" i="1"/>
  <c r="R6" i="1"/>
  <c r="Q6" i="1"/>
  <c r="P6" i="1"/>
  <c r="O6" i="1"/>
  <c r="N6" i="1"/>
  <c r="M6" i="1"/>
  <c r="S5" i="1"/>
  <c r="R5" i="1"/>
  <c r="Q5" i="1"/>
  <c r="P5" i="1"/>
  <c r="O5" i="1"/>
  <c r="N5" i="1"/>
  <c r="M5" i="1"/>
  <c r="S4" i="1"/>
  <c r="R4" i="1"/>
  <c r="Q4" i="1"/>
  <c r="P4" i="1"/>
  <c r="O4" i="1"/>
  <c r="N4" i="1"/>
  <c r="M4" i="1"/>
  <c r="S3" i="1"/>
  <c r="R3" i="1"/>
  <c r="Q3" i="1"/>
  <c r="P3" i="1"/>
  <c r="O3" i="1"/>
  <c r="N3" i="1"/>
  <c r="M3" i="1"/>
  <c r="L10" i="1"/>
  <c r="L9" i="1"/>
  <c r="L8" i="1"/>
  <c r="L7" i="1"/>
  <c r="L6" i="1"/>
  <c r="L5" i="1"/>
  <c r="L4" i="1"/>
  <c r="L3" i="1"/>
  <c r="B44" i="2" l="1"/>
  <c r="I32" i="1"/>
  <c r="H32" i="1"/>
  <c r="G32" i="1"/>
  <c r="F32" i="1"/>
  <c r="E32" i="1"/>
  <c r="D32" i="1"/>
  <c r="C32" i="1"/>
  <c r="B32" i="1"/>
  <c r="I21" i="1"/>
  <c r="H21" i="1"/>
  <c r="G21" i="1"/>
  <c r="F21" i="1"/>
  <c r="E21" i="1"/>
  <c r="D21" i="1"/>
  <c r="C21" i="1"/>
  <c r="B21" i="1"/>
  <c r="C10" i="1"/>
  <c r="D10" i="1"/>
  <c r="E10" i="1"/>
  <c r="F10" i="1"/>
  <c r="G10" i="1"/>
  <c r="H10" i="1"/>
  <c r="I10" i="1"/>
  <c r="B10" i="1"/>
  <c r="C3" i="1"/>
  <c r="D3" i="1"/>
  <c r="E3" i="1"/>
  <c r="F3" i="1"/>
  <c r="G3" i="1"/>
  <c r="H3" i="1"/>
  <c r="I3" i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B4" i="1"/>
  <c r="B5" i="1"/>
  <c r="B6" i="1"/>
  <c r="B7" i="1"/>
  <c r="B8" i="1"/>
  <c r="B9" i="1"/>
  <c r="B3" i="1"/>
</calcChain>
</file>

<file path=xl/sharedStrings.xml><?xml version="1.0" encoding="utf-8"?>
<sst xmlns="http://schemas.openxmlformats.org/spreadsheetml/2006/main" count="447" uniqueCount="81">
  <si>
    <t>Totalt</t>
  </si>
  <si>
    <t>Bergslagen</t>
  </si>
  <si>
    <t>Mitt</t>
  </si>
  <si>
    <t>Nord</t>
  </si>
  <si>
    <t>Sthlm</t>
  </si>
  <si>
    <t>Syd</t>
  </si>
  <si>
    <t>Väst</t>
  </si>
  <si>
    <t>Öst</t>
  </si>
  <si>
    <t>alla regioner</t>
  </si>
  <si>
    <t>Polis</t>
  </si>
  <si>
    <t>Andel kvinnor bland poliser</t>
  </si>
  <si>
    <t>Andel kvinnor bland chefer</t>
  </si>
  <si>
    <t>LPO</t>
  </si>
  <si>
    <t>PO</t>
  </si>
  <si>
    <t>Region</t>
  </si>
  <si>
    <t>Andel</t>
  </si>
  <si>
    <t>Indexerat värde</t>
  </si>
  <si>
    <t>Förändring</t>
  </si>
  <si>
    <t>BF/IGV</t>
  </si>
  <si>
    <t>Egeninitierade HR</t>
  </si>
  <si>
    <t>Stockholm</t>
  </si>
  <si>
    <t>prio 1</t>
  </si>
  <si>
    <t>prio 2</t>
  </si>
  <si>
    <t>Minus</t>
  </si>
  <si>
    <t>Utredning</t>
  </si>
  <si>
    <t>Samt justerat för antalet FU-begränsade ärenden</t>
  </si>
  <si>
    <t>Andel redovisade standardiserat till brottsfördelningen 2017</t>
  </si>
  <si>
    <t>Andel öppna standardiserat till brottsfördelningen 2017</t>
  </si>
  <si>
    <t>PKC</t>
  </si>
  <si>
    <t>Kötider</t>
  </si>
  <si>
    <t>Alla regioner</t>
  </si>
  <si>
    <t>(2018)</t>
  </si>
  <si>
    <t>andel externa avgångar</t>
  </si>
  <si>
    <t>andel interna avgångar</t>
  </si>
  <si>
    <t>andel nyanställda</t>
  </si>
  <si>
    <t>Rörlighet inom regionen</t>
  </si>
  <si>
    <t>Andel uppåt</t>
  </si>
  <si>
    <t>Andel neråt</t>
  </si>
  <si>
    <t>Poliser</t>
  </si>
  <si>
    <t>dec 15</t>
  </si>
  <si>
    <t>dec 16</t>
  </si>
  <si>
    <t>dec 17</t>
  </si>
  <si>
    <t>dec 18</t>
  </si>
  <si>
    <t>dec 20</t>
  </si>
  <si>
    <t>dec 21</t>
  </si>
  <si>
    <t>dec 22</t>
  </si>
  <si>
    <t>aug 22</t>
  </si>
  <si>
    <t>Intern rörlighet "bort" Sthlm</t>
  </si>
  <si>
    <t>Rörlighet i förhållande till genomsnittlig bemanning under en 12-månadersperiod</t>
  </si>
  <si>
    <t>Civilanställda</t>
  </si>
  <si>
    <t>Antal anställda</t>
  </si>
  <si>
    <t>alla regioner (exkl Bergslagen)</t>
  </si>
  <si>
    <t>jan-jun 17</t>
  </si>
  <si>
    <t>jul-dec 17</t>
  </si>
  <si>
    <t>jan-jun 18</t>
  </si>
  <si>
    <t>jul-dec 18</t>
  </si>
  <si>
    <t>jan-jun 19</t>
  </si>
  <si>
    <t>jul-dec 19</t>
  </si>
  <si>
    <t>jan-jun 20</t>
  </si>
  <si>
    <t>jul-dec 20</t>
  </si>
  <si>
    <t>jan-jun 21</t>
  </si>
  <si>
    <t>jul-dec 21</t>
  </si>
  <si>
    <t>jan-jun 22</t>
  </si>
  <si>
    <t>jul17-jun18</t>
  </si>
  <si>
    <t>jul18-jun19</t>
  </si>
  <si>
    <t>jul19-jun20</t>
  </si>
  <si>
    <t>jul20-jun21</t>
  </si>
  <si>
    <t>jul21-jun22</t>
  </si>
  <si>
    <t>PMY</t>
  </si>
  <si>
    <t>2015</t>
  </si>
  <si>
    <t>2016</t>
  </si>
  <si>
    <t>2017</t>
  </si>
  <si>
    <t>2018</t>
  </si>
  <si>
    <t>2019</t>
  </si>
  <si>
    <t>2020</t>
  </si>
  <si>
    <t>2021</t>
  </si>
  <si>
    <t>2022</t>
  </si>
  <si>
    <t>Utredningsverksamhet (inklusive forensik, spaning och underrättelse)</t>
  </si>
  <si>
    <t>Indexerat</t>
  </si>
  <si>
    <t>Övrig verksamhet (stöd/service, kansli, gräns, operativ, RLC, interim)</t>
  </si>
  <si>
    <t>Brottsförebyggande och ingripande verksamhet (BF/IGV)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</si>
</sst>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6363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/>
    <xf numFmtId="0" fontId="3" fillId="0" borderId="0" xfId="0" applyFont="1"/>
    <xf numFmtId="9" fontId="0" fillId="0" borderId="0" xfId="1" applyFont="1"/>
    <xf numFmtId="1" fontId="0" fillId="0" borderId="0" xfId="0" applyNumberFormat="1"/>
    <xf numFmtId="164" fontId="0" fillId="0" borderId="0" xfId="1" applyNumberFormat="1" applyFont="1"/>
    <xf numFmtId="1" fontId="0" fillId="0" borderId="0" xfId="1" applyNumberFormat="1" applyFont="1"/>
    <xf numFmtId="9" fontId="0" fillId="0" borderId="0" xfId="1" applyNumberFormat="1" applyFont="1"/>
    <xf numFmtId="0" fontId="3" fillId="0" borderId="0" xfId="0" applyFont="1" applyFill="1"/>
    <xf numFmtId="0" fontId="0" fillId="0" borderId="0" xfId="0" applyFill="1"/>
    <xf numFmtId="0" fontId="0" fillId="0" borderId="1" xfId="0" applyFont="1" applyFill="1" applyBorder="1"/>
    <xf numFmtId="0" fontId="2" fillId="0" borderId="1" xfId="0" applyFont="1" applyFill="1" applyBorder="1"/>
    <xf numFmtId="0" fontId="2" fillId="0" borderId="0" xfId="0" applyFont="1"/>
    <xf numFmtId="45" fontId="0" fillId="0" borderId="0" xfId="0" applyNumberFormat="1"/>
    <xf numFmtId="49" fontId="0" fillId="0" borderId="0" xfId="0" applyNumberFormat="1" applyFill="1" applyBorder="1"/>
    <xf numFmtId="0" fontId="0" fillId="0" borderId="0" xfId="0" applyFont="1"/>
    <xf numFmtId="45" fontId="5" fillId="2" borderId="2" xfId="0" applyNumberFormat="1" applyFont="1" applyFill="1" applyBorder="1" applyAlignment="1">
      <alignment horizontal="right" vertical="center"/>
    </xf>
    <xf numFmtId="45" fontId="0" fillId="0" borderId="0" xfId="0" applyNumberFormat="1" applyFont="1"/>
    <xf numFmtId="45" fontId="4" fillId="0" borderId="0" xfId="0" applyNumberFormat="1" applyFont="1"/>
    <xf numFmtId="45" fontId="5" fillId="2" borderId="0" xfId="0" applyNumberFormat="1" applyFont="1" applyFill="1" applyBorder="1" applyAlignment="1">
      <alignment horizontal="right" vertical="center"/>
    </xf>
    <xf numFmtId="45" fontId="4" fillId="2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/>
    <xf numFmtId="0" fontId="6" fillId="0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rå">
  <a:themeElements>
    <a:clrScheme name="Brå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27A"/>
      </a:accent1>
      <a:accent2>
        <a:srgbClr val="6D236F"/>
      </a:accent2>
      <a:accent3>
        <a:srgbClr val="BAC405"/>
      </a:accent3>
      <a:accent4>
        <a:srgbClr val="963156"/>
      </a:accent4>
      <a:accent5>
        <a:srgbClr val="005293"/>
      </a:accent5>
      <a:accent6>
        <a:srgbClr val="827C34"/>
      </a:accent6>
      <a:hlink>
        <a:srgbClr val="0000FF"/>
      </a:hlink>
      <a:folHlink>
        <a:srgbClr val="800080"/>
      </a:folHlink>
    </a:clrScheme>
    <a:fontScheme name="Brå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2"/>
  <sheetViews>
    <sheetView topLeftCell="A55" workbookViewId="0">
      <pane xSplit="1" topLeftCell="D1" activePane="topRight" state="frozen"/>
      <selection pane="topRight" activeCell="W27" sqref="W27"/>
    </sheetView>
  </sheetViews>
  <sheetFormatPr defaultRowHeight="15" x14ac:dyDescent="0.25"/>
  <cols>
    <col min="1" max="1" width="26" bestFit="1" customWidth="1"/>
  </cols>
  <sheetData>
    <row r="1" spans="1:29" s="2" customFormat="1" x14ac:dyDescent="0.25">
      <c r="A1" s="2" t="s">
        <v>50</v>
      </c>
      <c r="K1" s="2" t="s">
        <v>16</v>
      </c>
    </row>
    <row r="2" spans="1:29" s="2" customFormat="1" x14ac:dyDescent="0.25">
      <c r="B2" s="2">
        <v>2015</v>
      </c>
      <c r="C2" s="2">
        <v>2016</v>
      </c>
      <c r="D2" s="2">
        <v>2017</v>
      </c>
      <c r="E2" s="2">
        <v>2018</v>
      </c>
      <c r="F2" s="2">
        <v>2019</v>
      </c>
      <c r="G2" s="2">
        <v>2020</v>
      </c>
      <c r="H2" s="2">
        <v>2021</v>
      </c>
      <c r="I2" s="2">
        <v>2022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2">
        <v>2020</v>
      </c>
      <c r="R2" s="2">
        <v>2021</v>
      </c>
      <c r="S2" s="2">
        <v>2022</v>
      </c>
    </row>
    <row r="3" spans="1:29" x14ac:dyDescent="0.25">
      <c r="A3" t="s">
        <v>1</v>
      </c>
      <c r="B3">
        <f>B14+B25</f>
        <v>1690</v>
      </c>
      <c r="C3">
        <f t="shared" ref="C3:I3" si="0">C14+C25</f>
        <v>1853</v>
      </c>
      <c r="D3">
        <f t="shared" si="0"/>
        <v>1852</v>
      </c>
      <c r="E3">
        <f t="shared" si="0"/>
        <v>1905</v>
      </c>
      <c r="F3">
        <f t="shared" si="0"/>
        <v>1978</v>
      </c>
      <c r="G3">
        <f t="shared" si="0"/>
        <v>2125</v>
      </c>
      <c r="H3">
        <f t="shared" si="0"/>
        <v>2202</v>
      </c>
      <c r="I3">
        <f t="shared" si="0"/>
        <v>2252</v>
      </c>
      <c r="L3" s="4">
        <f>B3/1690*100</f>
        <v>100</v>
      </c>
      <c r="M3" s="4">
        <f t="shared" ref="M3:S3" si="1">C3/1690*100</f>
        <v>109.64497041420118</v>
      </c>
      <c r="N3" s="4">
        <f t="shared" si="1"/>
        <v>109.58579881656804</v>
      </c>
      <c r="O3" s="4">
        <f t="shared" si="1"/>
        <v>112.72189349112426</v>
      </c>
      <c r="P3" s="4">
        <f t="shared" si="1"/>
        <v>117.0414201183432</v>
      </c>
      <c r="Q3" s="4">
        <f t="shared" si="1"/>
        <v>125.7396449704142</v>
      </c>
      <c r="R3" s="4">
        <f t="shared" si="1"/>
        <v>130.29585798816566</v>
      </c>
      <c r="S3" s="4">
        <f t="shared" si="1"/>
        <v>133.25443786982248</v>
      </c>
    </row>
    <row r="4" spans="1:29" x14ac:dyDescent="0.25">
      <c r="A4" t="s">
        <v>2</v>
      </c>
      <c r="B4">
        <f t="shared" ref="B4:I9" si="2">B15+B26</f>
        <v>1942</v>
      </c>
      <c r="C4">
        <f t="shared" si="2"/>
        <v>2048</v>
      </c>
      <c r="D4">
        <f t="shared" si="2"/>
        <v>1992</v>
      </c>
      <c r="E4">
        <f t="shared" si="2"/>
        <v>2131</v>
      </c>
      <c r="F4">
        <f t="shared" si="2"/>
        <v>2155</v>
      </c>
      <c r="G4">
        <f t="shared" si="2"/>
        <v>2360</v>
      </c>
      <c r="H4">
        <f t="shared" si="2"/>
        <v>2408</v>
      </c>
      <c r="I4">
        <f t="shared" si="2"/>
        <v>2504</v>
      </c>
      <c r="L4" s="4">
        <f>B4/1942*100</f>
        <v>100</v>
      </c>
      <c r="M4" s="4">
        <f t="shared" ref="M4:S4" si="3">C4/1942*100</f>
        <v>105.4582904222451</v>
      </c>
      <c r="N4" s="4">
        <f t="shared" si="3"/>
        <v>102.57466529351184</v>
      </c>
      <c r="O4" s="4">
        <f t="shared" si="3"/>
        <v>109.73223480947476</v>
      </c>
      <c r="P4" s="4">
        <f t="shared" si="3"/>
        <v>110.96807415036045</v>
      </c>
      <c r="Q4" s="4">
        <f t="shared" si="3"/>
        <v>121.52420185375901</v>
      </c>
      <c r="R4" s="4">
        <f t="shared" si="3"/>
        <v>123.99588053553039</v>
      </c>
      <c r="S4" s="4">
        <f t="shared" si="3"/>
        <v>128.93923789907311</v>
      </c>
    </row>
    <row r="5" spans="1:29" x14ac:dyDescent="0.25">
      <c r="A5" t="s">
        <v>3</v>
      </c>
      <c r="B5">
        <f t="shared" si="2"/>
        <v>1993</v>
      </c>
      <c r="C5">
        <f t="shared" si="2"/>
        <v>2018</v>
      </c>
      <c r="D5">
        <f t="shared" si="2"/>
        <v>2066</v>
      </c>
      <c r="E5">
        <f t="shared" si="2"/>
        <v>2105</v>
      </c>
      <c r="F5">
        <f t="shared" si="2"/>
        <v>2167</v>
      </c>
      <c r="G5">
        <f t="shared" si="2"/>
        <v>2231</v>
      </c>
      <c r="H5">
        <f t="shared" si="2"/>
        <v>2295</v>
      </c>
      <c r="I5">
        <f t="shared" si="2"/>
        <v>2351</v>
      </c>
      <c r="L5" s="4">
        <f>B5/1993*100</f>
        <v>100</v>
      </c>
      <c r="M5" s="4">
        <f t="shared" ref="M5:S5" si="4">C5/1993*100</f>
        <v>101.25439036628198</v>
      </c>
      <c r="N5" s="4">
        <f t="shared" si="4"/>
        <v>103.6628198695434</v>
      </c>
      <c r="O5" s="4">
        <f t="shared" si="4"/>
        <v>105.61966884094329</v>
      </c>
      <c r="P5" s="4">
        <f t="shared" si="4"/>
        <v>108.73055694932263</v>
      </c>
      <c r="Q5" s="4">
        <f t="shared" si="4"/>
        <v>111.94179628700451</v>
      </c>
      <c r="R5" s="4">
        <f t="shared" si="4"/>
        <v>115.1530356246864</v>
      </c>
      <c r="S5" s="4">
        <f t="shared" si="4"/>
        <v>117.96287004515807</v>
      </c>
    </row>
    <row r="6" spans="1:29" x14ac:dyDescent="0.25">
      <c r="A6" t="s">
        <v>20</v>
      </c>
      <c r="B6">
        <f t="shared" si="2"/>
        <v>6648</v>
      </c>
      <c r="C6">
        <f t="shared" si="2"/>
        <v>6864</v>
      </c>
      <c r="D6">
        <f t="shared" si="2"/>
        <v>6903</v>
      </c>
      <c r="E6">
        <f t="shared" si="2"/>
        <v>6798</v>
      </c>
      <c r="F6">
        <f t="shared" si="2"/>
        <v>7086</v>
      </c>
      <c r="G6">
        <f t="shared" si="2"/>
        <v>7519</v>
      </c>
      <c r="H6">
        <f t="shared" si="2"/>
        <v>7431</v>
      </c>
      <c r="I6">
        <f t="shared" si="2"/>
        <v>7399</v>
      </c>
      <c r="L6" s="4">
        <f>B6/6648*100</f>
        <v>100</v>
      </c>
      <c r="M6" s="4">
        <f t="shared" ref="M6:S6" si="5">C6/6648*100</f>
        <v>103.24909747292419</v>
      </c>
      <c r="N6" s="4">
        <f t="shared" si="5"/>
        <v>103.83574007220217</v>
      </c>
      <c r="O6" s="4">
        <f t="shared" si="5"/>
        <v>102.25631768953069</v>
      </c>
      <c r="P6" s="4">
        <f t="shared" si="5"/>
        <v>106.58844765342961</v>
      </c>
      <c r="Q6" s="4">
        <f t="shared" si="5"/>
        <v>113.10168471720819</v>
      </c>
      <c r="R6" s="4">
        <f t="shared" si="5"/>
        <v>111.77797833935017</v>
      </c>
      <c r="S6" s="4">
        <f t="shared" si="5"/>
        <v>111.29663056558363</v>
      </c>
    </row>
    <row r="7" spans="1:29" x14ac:dyDescent="0.25">
      <c r="A7" t="s">
        <v>5</v>
      </c>
      <c r="B7">
        <f t="shared" si="2"/>
        <v>4536</v>
      </c>
      <c r="C7">
        <f t="shared" si="2"/>
        <v>4770</v>
      </c>
      <c r="D7">
        <f t="shared" si="2"/>
        <v>4818</v>
      </c>
      <c r="E7">
        <f t="shared" si="2"/>
        <v>4946</v>
      </c>
      <c r="F7">
        <f t="shared" si="2"/>
        <v>5119</v>
      </c>
      <c r="G7">
        <f t="shared" si="2"/>
        <v>5444</v>
      </c>
      <c r="H7">
        <f t="shared" si="2"/>
        <v>5544</v>
      </c>
      <c r="I7">
        <f t="shared" si="2"/>
        <v>5634</v>
      </c>
      <c r="L7" s="4">
        <f>B7/4536*100</f>
        <v>100</v>
      </c>
      <c r="M7" s="4">
        <f t="shared" ref="M7:S7" si="6">C7/4536*100</f>
        <v>105.15873015873017</v>
      </c>
      <c r="N7" s="4">
        <f t="shared" si="6"/>
        <v>106.21693121693121</v>
      </c>
      <c r="O7" s="4">
        <f t="shared" si="6"/>
        <v>109.03880070546737</v>
      </c>
      <c r="P7" s="4">
        <f t="shared" si="6"/>
        <v>112.85273368606703</v>
      </c>
      <c r="Q7" s="4">
        <f t="shared" si="6"/>
        <v>120.01763668430334</v>
      </c>
      <c r="R7" s="4">
        <f t="shared" si="6"/>
        <v>122.22222222222223</v>
      </c>
      <c r="S7" s="4">
        <f t="shared" si="6"/>
        <v>124.20634920634922</v>
      </c>
    </row>
    <row r="8" spans="1:29" x14ac:dyDescent="0.25">
      <c r="A8" t="s">
        <v>6</v>
      </c>
      <c r="B8">
        <f t="shared" si="2"/>
        <v>4478</v>
      </c>
      <c r="C8">
        <f t="shared" si="2"/>
        <v>4625</v>
      </c>
      <c r="D8">
        <f t="shared" si="2"/>
        <v>4653</v>
      </c>
      <c r="E8">
        <f t="shared" si="2"/>
        <v>4812</v>
      </c>
      <c r="F8">
        <f t="shared" si="2"/>
        <v>5036</v>
      </c>
      <c r="G8">
        <f t="shared" si="2"/>
        <v>5167</v>
      </c>
      <c r="H8">
        <f t="shared" si="2"/>
        <v>5204</v>
      </c>
      <c r="I8">
        <f t="shared" si="2"/>
        <v>5380</v>
      </c>
      <c r="L8" s="4">
        <f>B8/4478*100</f>
        <v>100</v>
      </c>
      <c r="M8" s="4">
        <f t="shared" ref="M8:S8" si="7">C8/4478*100</f>
        <v>103.28271549799017</v>
      </c>
      <c r="N8" s="4">
        <f t="shared" si="7"/>
        <v>103.90799464046449</v>
      </c>
      <c r="O8" s="4">
        <f t="shared" si="7"/>
        <v>107.4586869138008</v>
      </c>
      <c r="P8" s="4">
        <f t="shared" si="7"/>
        <v>112.46092005359536</v>
      </c>
      <c r="Q8" s="4">
        <f t="shared" si="7"/>
        <v>115.38633318445734</v>
      </c>
      <c r="R8" s="4">
        <f t="shared" si="7"/>
        <v>116.21259490844128</v>
      </c>
      <c r="S8" s="4">
        <f t="shared" si="7"/>
        <v>120.14292094685129</v>
      </c>
    </row>
    <row r="9" spans="1:29" x14ac:dyDescent="0.25">
      <c r="A9" t="s">
        <v>7</v>
      </c>
      <c r="B9">
        <f t="shared" si="2"/>
        <v>2231</v>
      </c>
      <c r="C9">
        <f t="shared" si="2"/>
        <v>2314</v>
      </c>
      <c r="D9">
        <f t="shared" si="2"/>
        <v>2329</v>
      </c>
      <c r="E9">
        <f t="shared" si="2"/>
        <v>2450</v>
      </c>
      <c r="F9">
        <f t="shared" si="2"/>
        <v>2586</v>
      </c>
      <c r="G9">
        <f t="shared" si="2"/>
        <v>2690</v>
      </c>
      <c r="H9">
        <f t="shared" si="2"/>
        <v>2754</v>
      </c>
      <c r="I9">
        <f t="shared" si="2"/>
        <v>2858</v>
      </c>
      <c r="L9" s="4">
        <f>B9/2231*100</f>
        <v>100</v>
      </c>
      <c r="M9" s="4">
        <f t="shared" ref="M9:S9" si="8">C9/2231*100</f>
        <v>103.72030479605559</v>
      </c>
      <c r="N9" s="4">
        <f t="shared" si="8"/>
        <v>104.39264903630658</v>
      </c>
      <c r="O9" s="4">
        <f t="shared" si="8"/>
        <v>109.81622590766473</v>
      </c>
      <c r="P9" s="4">
        <f t="shared" si="8"/>
        <v>115.91214701927386</v>
      </c>
      <c r="Q9" s="4">
        <f t="shared" si="8"/>
        <v>120.57373375168086</v>
      </c>
      <c r="R9" s="4">
        <f t="shared" si="8"/>
        <v>123.44240251008516</v>
      </c>
      <c r="S9" s="4">
        <f t="shared" si="8"/>
        <v>128.10398924249216</v>
      </c>
    </row>
    <row r="10" spans="1:29" x14ac:dyDescent="0.25">
      <c r="A10" t="s">
        <v>8</v>
      </c>
      <c r="B10">
        <f>SUM(B3:B9)</f>
        <v>23518</v>
      </c>
      <c r="C10">
        <f t="shared" ref="C10:I10" si="9">SUM(C3:C9)</f>
        <v>24492</v>
      </c>
      <c r="D10">
        <f t="shared" si="9"/>
        <v>24613</v>
      </c>
      <c r="E10">
        <f t="shared" si="9"/>
        <v>25147</v>
      </c>
      <c r="F10">
        <f t="shared" si="9"/>
        <v>26127</v>
      </c>
      <c r="G10">
        <f t="shared" si="9"/>
        <v>27536</v>
      </c>
      <c r="H10">
        <f t="shared" si="9"/>
        <v>27838</v>
      </c>
      <c r="I10">
        <f t="shared" si="9"/>
        <v>28378</v>
      </c>
      <c r="L10" s="4">
        <f>B10/23518*100</f>
        <v>100</v>
      </c>
      <c r="M10" s="4">
        <f t="shared" ref="M10:S10" si="10">C10/23518*100</f>
        <v>104.14150863168636</v>
      </c>
      <c r="N10" s="4">
        <f t="shared" si="10"/>
        <v>104.65600816395953</v>
      </c>
      <c r="O10" s="4">
        <f t="shared" si="10"/>
        <v>106.92660940556169</v>
      </c>
      <c r="P10" s="4">
        <f t="shared" si="10"/>
        <v>111.09363041074923</v>
      </c>
      <c r="Q10" s="4">
        <f t="shared" si="10"/>
        <v>117.08478612126882</v>
      </c>
      <c r="R10" s="4">
        <f t="shared" si="10"/>
        <v>118.36890892082661</v>
      </c>
      <c r="S10" s="4">
        <f t="shared" si="10"/>
        <v>120.66502253592992</v>
      </c>
    </row>
    <row r="12" spans="1:29" s="2" customFormat="1" x14ac:dyDescent="0.25">
      <c r="A12" s="2" t="s">
        <v>9</v>
      </c>
      <c r="U12" s="2" t="s">
        <v>15</v>
      </c>
    </row>
    <row r="13" spans="1:29" s="2" customFormat="1" x14ac:dyDescent="0.25">
      <c r="B13" s="2">
        <v>2015</v>
      </c>
      <c r="C13" s="2">
        <v>2016</v>
      </c>
      <c r="D13" s="2">
        <v>2017</v>
      </c>
      <c r="E13" s="2">
        <v>2018</v>
      </c>
      <c r="F13" s="2">
        <v>2019</v>
      </c>
      <c r="G13" s="2">
        <v>2020</v>
      </c>
      <c r="H13" s="2">
        <v>2021</v>
      </c>
      <c r="I13" s="2">
        <v>2022</v>
      </c>
      <c r="L13" s="2">
        <v>2015</v>
      </c>
      <c r="M13" s="2">
        <v>2016</v>
      </c>
      <c r="N13" s="2">
        <v>2017</v>
      </c>
      <c r="O13" s="2">
        <v>2018</v>
      </c>
      <c r="P13" s="2">
        <v>2019</v>
      </c>
      <c r="Q13" s="2">
        <v>2020</v>
      </c>
      <c r="R13" s="2">
        <v>2021</v>
      </c>
      <c r="S13" s="2">
        <v>2022</v>
      </c>
      <c r="V13" s="2" t="s">
        <v>69</v>
      </c>
      <c r="W13" s="2" t="s">
        <v>70</v>
      </c>
      <c r="X13" s="2" t="s">
        <v>71</v>
      </c>
      <c r="Y13" s="2" t="s">
        <v>72</v>
      </c>
      <c r="Z13" s="2" t="s">
        <v>73</v>
      </c>
      <c r="AA13" s="2" t="s">
        <v>74</v>
      </c>
      <c r="AB13" s="2" t="s">
        <v>75</v>
      </c>
      <c r="AC13" s="2" t="s">
        <v>76</v>
      </c>
    </row>
    <row r="14" spans="1:29" x14ac:dyDescent="0.25">
      <c r="A14" t="s">
        <v>1</v>
      </c>
      <c r="B14">
        <v>1367</v>
      </c>
      <c r="C14">
        <v>1385</v>
      </c>
      <c r="D14">
        <v>1357</v>
      </c>
      <c r="E14">
        <v>1380</v>
      </c>
      <c r="F14">
        <v>1431</v>
      </c>
      <c r="G14">
        <v>1465</v>
      </c>
      <c r="H14">
        <v>1540</v>
      </c>
      <c r="I14" s="1">
        <v>1593</v>
      </c>
      <c r="L14" s="4">
        <f>B14/1367*100</f>
        <v>100</v>
      </c>
      <c r="M14" s="4">
        <f t="shared" ref="M14:S14" si="11">C14/1367*100</f>
        <v>101.31675201170447</v>
      </c>
      <c r="N14" s="4">
        <f t="shared" si="11"/>
        <v>99.268471104608636</v>
      </c>
      <c r="O14" s="4">
        <f t="shared" si="11"/>
        <v>100.95098756400877</v>
      </c>
      <c r="P14" s="4">
        <f t="shared" si="11"/>
        <v>104.68178493050475</v>
      </c>
      <c r="Q14" s="4">
        <f t="shared" si="11"/>
        <v>107.1689831748354</v>
      </c>
      <c r="R14" s="4">
        <f t="shared" si="11"/>
        <v>112.65544989027067</v>
      </c>
      <c r="S14" s="4">
        <f t="shared" si="11"/>
        <v>116.53255303584491</v>
      </c>
      <c r="V14" s="3">
        <v>0.80887573964497039</v>
      </c>
      <c r="W14" s="3">
        <v>0.74743658931462498</v>
      </c>
      <c r="X14" s="3">
        <v>0.73272138228941686</v>
      </c>
      <c r="Y14" s="3">
        <v>0.72440944881889768</v>
      </c>
      <c r="Z14" s="3">
        <v>0.72345803842264911</v>
      </c>
      <c r="AA14" s="3">
        <v>0.68941176470588239</v>
      </c>
      <c r="AB14" s="3">
        <v>0.69936421435059037</v>
      </c>
      <c r="AC14" s="3">
        <v>0.70737122557726462</v>
      </c>
    </row>
    <row r="15" spans="1:29" x14ac:dyDescent="0.25">
      <c r="A15" t="s">
        <v>2</v>
      </c>
      <c r="B15">
        <v>1494</v>
      </c>
      <c r="C15">
        <v>1471</v>
      </c>
      <c r="D15">
        <v>1424</v>
      </c>
      <c r="E15">
        <v>1499</v>
      </c>
      <c r="F15">
        <v>1512</v>
      </c>
      <c r="G15">
        <v>1589</v>
      </c>
      <c r="H15">
        <v>1634</v>
      </c>
      <c r="I15" s="1">
        <v>1706</v>
      </c>
      <c r="L15" s="4">
        <f>B15/1494*100</f>
        <v>100</v>
      </c>
      <c r="M15" s="4">
        <f t="shared" ref="M15:S15" si="12">C15/1494*100</f>
        <v>98.460508701472563</v>
      </c>
      <c r="N15" s="4">
        <f t="shared" si="12"/>
        <v>95.31459170013386</v>
      </c>
      <c r="O15" s="4">
        <f t="shared" si="12"/>
        <v>100.33467202141901</v>
      </c>
      <c r="P15" s="4">
        <f t="shared" si="12"/>
        <v>101.20481927710843</v>
      </c>
      <c r="Q15" s="4">
        <f t="shared" si="12"/>
        <v>106.35876840696116</v>
      </c>
      <c r="R15" s="4">
        <f t="shared" si="12"/>
        <v>109.37081659973227</v>
      </c>
      <c r="S15" s="4">
        <f t="shared" si="12"/>
        <v>114.19009370816599</v>
      </c>
      <c r="V15" s="3">
        <v>0.76930998970133879</v>
      </c>
      <c r="W15" s="3">
        <v>0.71826171875</v>
      </c>
      <c r="X15" s="3">
        <v>0.71485943775100402</v>
      </c>
      <c r="Y15" s="3">
        <v>0.70342562177381507</v>
      </c>
      <c r="Z15" s="3">
        <v>0.70162412993039447</v>
      </c>
      <c r="AA15" s="3">
        <v>0.67330508474576267</v>
      </c>
      <c r="AB15" s="3">
        <v>0.6785714285714286</v>
      </c>
      <c r="AC15" s="3">
        <v>0.68130990415335468</v>
      </c>
    </row>
    <row r="16" spans="1:29" x14ac:dyDescent="0.25">
      <c r="A16" t="s">
        <v>3</v>
      </c>
      <c r="B16">
        <v>1507</v>
      </c>
      <c r="C16">
        <v>1495</v>
      </c>
      <c r="D16">
        <v>1510</v>
      </c>
      <c r="E16">
        <v>1525</v>
      </c>
      <c r="F16">
        <v>1567</v>
      </c>
      <c r="G16">
        <v>1584</v>
      </c>
      <c r="H16">
        <v>1642</v>
      </c>
      <c r="I16" s="1">
        <v>1693</v>
      </c>
      <c r="L16" s="4">
        <f>B16/1507*100</f>
        <v>100</v>
      </c>
      <c r="M16" s="4">
        <f t="shared" ref="M16:S16" si="13">C16/1507*100</f>
        <v>99.203715992037161</v>
      </c>
      <c r="N16" s="4">
        <f t="shared" si="13"/>
        <v>100.1990710019907</v>
      </c>
      <c r="O16" s="4">
        <f t="shared" si="13"/>
        <v>101.19442601194426</v>
      </c>
      <c r="P16" s="4">
        <f t="shared" si="13"/>
        <v>103.98142003981421</v>
      </c>
      <c r="Q16" s="4">
        <f t="shared" si="13"/>
        <v>105.1094890510949</v>
      </c>
      <c r="R16" s="4">
        <f t="shared" si="13"/>
        <v>108.95819508958195</v>
      </c>
      <c r="S16" s="4">
        <f t="shared" si="13"/>
        <v>112.34240212342401</v>
      </c>
      <c r="V16" s="3">
        <v>0.75614651279478173</v>
      </c>
      <c r="W16" s="3">
        <v>0.74083250743310203</v>
      </c>
      <c r="X16" s="3">
        <v>0.73088092933204263</v>
      </c>
      <c r="Y16" s="3">
        <v>0.72446555819477432</v>
      </c>
      <c r="Z16" s="3">
        <v>0.72311952007383484</v>
      </c>
      <c r="AA16" s="3">
        <v>0.70999551770506497</v>
      </c>
      <c r="AB16" s="3">
        <v>0.71546840958605662</v>
      </c>
      <c r="AC16" s="3">
        <v>0.72011909825606124</v>
      </c>
    </row>
    <row r="17" spans="1:29" x14ac:dyDescent="0.25">
      <c r="A17" t="s">
        <v>4</v>
      </c>
      <c r="B17">
        <v>5280</v>
      </c>
      <c r="C17">
        <v>5210</v>
      </c>
      <c r="D17">
        <v>5104</v>
      </c>
      <c r="E17">
        <v>5040</v>
      </c>
      <c r="F17">
        <v>5081</v>
      </c>
      <c r="G17">
        <v>5145</v>
      </c>
      <c r="H17">
        <v>5107</v>
      </c>
      <c r="I17" s="1">
        <v>5149</v>
      </c>
      <c r="L17" s="4">
        <f>B17/5280*100</f>
        <v>100</v>
      </c>
      <c r="M17" s="4">
        <f t="shared" ref="M17:S17" si="14">C17/5280*100</f>
        <v>98.674242424242422</v>
      </c>
      <c r="N17" s="4">
        <f t="shared" si="14"/>
        <v>96.666666666666671</v>
      </c>
      <c r="O17" s="4">
        <f t="shared" si="14"/>
        <v>95.454545454545453</v>
      </c>
      <c r="P17" s="4">
        <f t="shared" si="14"/>
        <v>96.231060606060609</v>
      </c>
      <c r="Q17" s="4">
        <f t="shared" si="14"/>
        <v>97.443181818181827</v>
      </c>
      <c r="R17" s="4">
        <f t="shared" si="14"/>
        <v>96.723484848484858</v>
      </c>
      <c r="S17" s="4">
        <f t="shared" si="14"/>
        <v>97.518939393939391</v>
      </c>
      <c r="V17" s="3">
        <v>0.79422382671480141</v>
      </c>
      <c r="W17" s="3">
        <v>0.75903263403263399</v>
      </c>
      <c r="X17" s="3">
        <v>0.73938867159206145</v>
      </c>
      <c r="Y17" s="3">
        <v>0.74139452780229476</v>
      </c>
      <c r="Z17" s="3">
        <v>0.71704769968952864</v>
      </c>
      <c r="AA17" s="3">
        <v>0.68426652480383032</v>
      </c>
      <c r="AB17" s="3">
        <v>0.68725608935540305</v>
      </c>
      <c r="AC17" s="3">
        <v>0.69590485200702801</v>
      </c>
    </row>
    <row r="18" spans="1:29" x14ac:dyDescent="0.25">
      <c r="A18" t="s">
        <v>5</v>
      </c>
      <c r="B18">
        <v>3533</v>
      </c>
      <c r="C18">
        <v>3557</v>
      </c>
      <c r="D18">
        <v>3487</v>
      </c>
      <c r="E18">
        <v>3586</v>
      </c>
      <c r="F18">
        <v>3656</v>
      </c>
      <c r="G18">
        <v>3753</v>
      </c>
      <c r="H18">
        <v>3859</v>
      </c>
      <c r="I18" s="1">
        <v>4049</v>
      </c>
      <c r="L18" s="4">
        <f>B18/3533*100</f>
        <v>100</v>
      </c>
      <c r="M18" s="4">
        <f t="shared" ref="M18:S18" si="15">C18/3533*100</f>
        <v>100.67930936880838</v>
      </c>
      <c r="N18" s="4">
        <f t="shared" si="15"/>
        <v>98.697990376450605</v>
      </c>
      <c r="O18" s="4">
        <f t="shared" si="15"/>
        <v>101.50014152278517</v>
      </c>
      <c r="P18" s="4">
        <f t="shared" si="15"/>
        <v>103.48146051514293</v>
      </c>
      <c r="Q18" s="4">
        <f t="shared" si="15"/>
        <v>106.22700254741014</v>
      </c>
      <c r="R18" s="4">
        <f t="shared" si="15"/>
        <v>109.22728559298048</v>
      </c>
      <c r="S18" s="4">
        <f t="shared" si="15"/>
        <v>114.60515142938013</v>
      </c>
      <c r="V18" s="3">
        <v>0.77888007054673725</v>
      </c>
      <c r="W18" s="3">
        <v>0.74570230607966459</v>
      </c>
      <c r="X18" s="3">
        <v>0.72374429223744297</v>
      </c>
      <c r="Y18" s="3">
        <v>0.72503032753740393</v>
      </c>
      <c r="Z18" s="3">
        <v>0.71420199257667516</v>
      </c>
      <c r="AA18" s="3">
        <v>0.68938280675973551</v>
      </c>
      <c r="AB18" s="3">
        <v>0.69606782106782106</v>
      </c>
      <c r="AC18" s="3">
        <v>0.71867234646787359</v>
      </c>
    </row>
    <row r="19" spans="1:29" x14ac:dyDescent="0.25">
      <c r="A19" t="s">
        <v>6</v>
      </c>
      <c r="B19">
        <v>3477</v>
      </c>
      <c r="C19">
        <v>3526</v>
      </c>
      <c r="D19">
        <v>3520</v>
      </c>
      <c r="E19">
        <v>3606</v>
      </c>
      <c r="F19">
        <v>3708</v>
      </c>
      <c r="G19">
        <v>3765</v>
      </c>
      <c r="H19">
        <v>3862</v>
      </c>
      <c r="I19" s="1">
        <v>3944</v>
      </c>
      <c r="L19" s="4">
        <f>B19/3477*100</f>
        <v>100</v>
      </c>
      <c r="M19" s="4">
        <f t="shared" ref="M19:S19" si="16">C19/3477*100</f>
        <v>101.40926085706067</v>
      </c>
      <c r="N19" s="4">
        <f t="shared" si="16"/>
        <v>101.23669830313489</v>
      </c>
      <c r="O19" s="4">
        <f t="shared" si="16"/>
        <v>103.71009490940466</v>
      </c>
      <c r="P19" s="4">
        <f t="shared" si="16"/>
        <v>106.64365832614322</v>
      </c>
      <c r="Q19" s="4">
        <f t="shared" si="16"/>
        <v>108.28300258843831</v>
      </c>
      <c r="R19" s="4">
        <f t="shared" si="16"/>
        <v>111.07276387690537</v>
      </c>
      <c r="S19" s="4">
        <f t="shared" si="16"/>
        <v>113.43111878055797</v>
      </c>
      <c r="V19" s="3">
        <v>0.77646270656543104</v>
      </c>
      <c r="W19" s="3">
        <v>0.76237837837837841</v>
      </c>
      <c r="X19" s="3">
        <v>0.75650118203309691</v>
      </c>
      <c r="Y19" s="3">
        <v>0.74937655860349128</v>
      </c>
      <c r="Z19" s="3">
        <v>0.73629864972200154</v>
      </c>
      <c r="AA19" s="3">
        <v>0.72866266692471449</v>
      </c>
      <c r="AB19" s="3">
        <v>0.74212144504227517</v>
      </c>
      <c r="AC19" s="3">
        <v>0.73308550185873611</v>
      </c>
    </row>
    <row r="20" spans="1:29" x14ac:dyDescent="0.25">
      <c r="A20" t="s">
        <v>7</v>
      </c>
      <c r="B20">
        <v>1683</v>
      </c>
      <c r="C20">
        <v>1679</v>
      </c>
      <c r="D20">
        <v>1648</v>
      </c>
      <c r="E20">
        <v>1692</v>
      </c>
      <c r="F20">
        <v>1723</v>
      </c>
      <c r="G20">
        <v>1777</v>
      </c>
      <c r="H20">
        <v>1838</v>
      </c>
      <c r="I20" s="1">
        <v>1916</v>
      </c>
      <c r="L20" s="4">
        <f>B20/1683*100</f>
        <v>100</v>
      </c>
      <c r="M20" s="4">
        <f t="shared" ref="M20:S20" si="17">C20/1683*100</f>
        <v>99.762329174093878</v>
      </c>
      <c r="N20" s="4">
        <f t="shared" si="17"/>
        <v>97.920380273321456</v>
      </c>
      <c r="O20" s="4">
        <f t="shared" si="17"/>
        <v>100.53475935828877</v>
      </c>
      <c r="P20" s="4">
        <f t="shared" si="17"/>
        <v>102.3767082590612</v>
      </c>
      <c r="Q20" s="4">
        <f t="shared" si="17"/>
        <v>105.5852644087938</v>
      </c>
      <c r="R20" s="4">
        <f t="shared" si="17"/>
        <v>109.20974450386215</v>
      </c>
      <c r="S20" s="4">
        <f t="shared" si="17"/>
        <v>113.84432560903149</v>
      </c>
      <c r="V20" s="3">
        <v>0.75437023756163157</v>
      </c>
      <c r="W20" s="3">
        <v>0.72558340535868626</v>
      </c>
      <c r="X20" s="3">
        <v>0.70759982825246892</v>
      </c>
      <c r="Y20" s="3">
        <v>0.69061224489795914</v>
      </c>
      <c r="Z20" s="3">
        <v>0.66627996906419185</v>
      </c>
      <c r="AA20" s="3">
        <v>0.66059479553903344</v>
      </c>
      <c r="AB20" s="3">
        <v>0.66739288307915756</v>
      </c>
      <c r="AC20" s="3">
        <v>0.67039888033589923</v>
      </c>
    </row>
    <row r="21" spans="1:29" x14ac:dyDescent="0.25">
      <c r="A21" t="s">
        <v>8</v>
      </c>
      <c r="B21">
        <f>SUM(B14:B20)</f>
        <v>18341</v>
      </c>
      <c r="C21">
        <f t="shared" ref="C21" si="18">SUM(C14:C20)</f>
        <v>18323</v>
      </c>
      <c r="D21">
        <f t="shared" ref="D21" si="19">SUM(D14:D20)</f>
        <v>18050</v>
      </c>
      <c r="E21">
        <f t="shared" ref="E21" si="20">SUM(E14:E20)</f>
        <v>18328</v>
      </c>
      <c r="F21">
        <f t="shared" ref="F21" si="21">SUM(F14:F20)</f>
        <v>18678</v>
      </c>
      <c r="G21">
        <f t="shared" ref="G21" si="22">SUM(G14:G20)</f>
        <v>19078</v>
      </c>
      <c r="H21">
        <f t="shared" ref="H21" si="23">SUM(H14:H20)</f>
        <v>19482</v>
      </c>
      <c r="I21">
        <f t="shared" ref="I21" si="24">SUM(I14:I20)</f>
        <v>20050</v>
      </c>
      <c r="L21" s="4">
        <f>B21/18341*100</f>
        <v>100</v>
      </c>
      <c r="M21" s="4">
        <f t="shared" ref="M21:S21" si="25">C21/18341*100</f>
        <v>99.901859222506957</v>
      </c>
      <c r="N21" s="4">
        <f t="shared" si="25"/>
        <v>98.413390763862381</v>
      </c>
      <c r="O21" s="4">
        <f t="shared" si="25"/>
        <v>99.929120549588362</v>
      </c>
      <c r="P21" s="4">
        <f t="shared" si="25"/>
        <v>101.83741344528651</v>
      </c>
      <c r="Q21" s="4">
        <f t="shared" si="25"/>
        <v>104.0183196117987</v>
      </c>
      <c r="R21" s="4">
        <f t="shared" si="25"/>
        <v>106.221034839976</v>
      </c>
      <c r="S21" s="4">
        <f t="shared" si="25"/>
        <v>109.3179215964233</v>
      </c>
      <c r="V21" s="3">
        <v>0.77987073730759415</v>
      </c>
      <c r="W21" s="3">
        <v>0.74812183570145352</v>
      </c>
      <c r="X21" s="3">
        <v>0.73335229350343312</v>
      </c>
      <c r="Y21" s="3">
        <v>0.72883445341392616</v>
      </c>
      <c r="Z21" s="3">
        <v>0.71489263979791018</v>
      </c>
      <c r="AA21" s="3">
        <v>0.69283846600813481</v>
      </c>
      <c r="AB21" s="3">
        <v>0.69983475824412678</v>
      </c>
      <c r="AC21" s="3">
        <v>0.70653322996687573</v>
      </c>
    </row>
    <row r="23" spans="1:29" s="2" customFormat="1" x14ac:dyDescent="0.25">
      <c r="A23" s="2" t="s">
        <v>49</v>
      </c>
    </row>
    <row r="24" spans="1:29" s="2" customFormat="1" x14ac:dyDescent="0.25">
      <c r="B24" s="2">
        <v>2015</v>
      </c>
      <c r="C24" s="2">
        <v>2016</v>
      </c>
      <c r="D24" s="2">
        <v>2017</v>
      </c>
      <c r="E24" s="2">
        <v>2018</v>
      </c>
      <c r="F24" s="2">
        <v>2019</v>
      </c>
      <c r="G24" s="2">
        <v>2020</v>
      </c>
      <c r="H24" s="2">
        <v>2021</v>
      </c>
      <c r="I24" s="2">
        <v>2022</v>
      </c>
      <c r="L24" s="2">
        <v>2015</v>
      </c>
      <c r="M24" s="2">
        <v>2016</v>
      </c>
      <c r="N24" s="2">
        <v>2017</v>
      </c>
      <c r="O24" s="2">
        <v>2018</v>
      </c>
      <c r="P24" s="2">
        <v>2019</v>
      </c>
      <c r="Q24" s="2">
        <v>2020</v>
      </c>
      <c r="R24" s="2">
        <v>2021</v>
      </c>
      <c r="S24" s="2">
        <v>2022</v>
      </c>
    </row>
    <row r="25" spans="1:29" x14ac:dyDescent="0.25">
      <c r="A25" t="s">
        <v>1</v>
      </c>
      <c r="B25">
        <v>323</v>
      </c>
      <c r="C25">
        <v>468</v>
      </c>
      <c r="D25">
        <v>495</v>
      </c>
      <c r="E25">
        <v>525</v>
      </c>
      <c r="F25">
        <v>547</v>
      </c>
      <c r="G25">
        <v>660</v>
      </c>
      <c r="H25">
        <v>662</v>
      </c>
      <c r="I25" s="1">
        <v>659</v>
      </c>
      <c r="L25" s="4">
        <f>B25/323*100</f>
        <v>100</v>
      </c>
      <c r="M25" s="4">
        <f t="shared" ref="M25:S25" si="26">C25/323*100</f>
        <v>144.89164086687308</v>
      </c>
      <c r="N25" s="4">
        <f t="shared" si="26"/>
        <v>153.25077399380805</v>
      </c>
      <c r="O25" s="4">
        <f t="shared" si="26"/>
        <v>162.53869969040247</v>
      </c>
      <c r="P25" s="4">
        <f t="shared" si="26"/>
        <v>169.3498452012384</v>
      </c>
      <c r="Q25" s="4">
        <f t="shared" si="26"/>
        <v>204.33436532507741</v>
      </c>
      <c r="R25" s="4">
        <f t="shared" si="26"/>
        <v>204.95356037151703</v>
      </c>
      <c r="S25" s="4">
        <f t="shared" si="26"/>
        <v>204.02476780185759</v>
      </c>
    </row>
    <row r="26" spans="1:29" x14ac:dyDescent="0.25">
      <c r="A26" t="s">
        <v>2</v>
      </c>
      <c r="B26">
        <v>448</v>
      </c>
      <c r="C26">
        <v>577</v>
      </c>
      <c r="D26">
        <v>568</v>
      </c>
      <c r="E26">
        <v>632</v>
      </c>
      <c r="F26">
        <v>643</v>
      </c>
      <c r="G26">
        <v>771</v>
      </c>
      <c r="H26">
        <v>774</v>
      </c>
      <c r="I26" s="1">
        <v>798</v>
      </c>
      <c r="L26" s="4">
        <f>B26/448*100</f>
        <v>100</v>
      </c>
      <c r="M26" s="4">
        <f t="shared" ref="M26:S26" si="27">C26/448*100</f>
        <v>128.79464285714286</v>
      </c>
      <c r="N26" s="4">
        <f t="shared" si="27"/>
        <v>126.78571428571428</v>
      </c>
      <c r="O26" s="4">
        <f t="shared" si="27"/>
        <v>141.07142857142858</v>
      </c>
      <c r="P26" s="4">
        <f t="shared" si="27"/>
        <v>143.52678571428572</v>
      </c>
      <c r="Q26" s="4">
        <f t="shared" si="27"/>
        <v>172.09821428571428</v>
      </c>
      <c r="R26" s="4">
        <f t="shared" si="27"/>
        <v>172.76785714285714</v>
      </c>
      <c r="S26" s="4">
        <f t="shared" si="27"/>
        <v>178.125</v>
      </c>
    </row>
    <row r="27" spans="1:29" x14ac:dyDescent="0.25">
      <c r="A27" t="s">
        <v>3</v>
      </c>
      <c r="B27">
        <v>486</v>
      </c>
      <c r="C27">
        <v>523</v>
      </c>
      <c r="D27">
        <v>556</v>
      </c>
      <c r="E27">
        <v>580</v>
      </c>
      <c r="F27">
        <v>600</v>
      </c>
      <c r="G27">
        <v>647</v>
      </c>
      <c r="H27">
        <v>653</v>
      </c>
      <c r="I27" s="1">
        <v>658</v>
      </c>
      <c r="L27" s="4">
        <f>B27/486*100</f>
        <v>100</v>
      </c>
      <c r="M27" s="4">
        <f t="shared" ref="M27:S27" si="28">C27/486*100</f>
        <v>107.61316872427984</v>
      </c>
      <c r="N27" s="4">
        <f t="shared" si="28"/>
        <v>114.40329218106994</v>
      </c>
      <c r="O27" s="4">
        <f t="shared" si="28"/>
        <v>119.34156378600822</v>
      </c>
      <c r="P27" s="4">
        <f t="shared" si="28"/>
        <v>123.45679012345678</v>
      </c>
      <c r="Q27" s="4">
        <f t="shared" si="28"/>
        <v>133.1275720164609</v>
      </c>
      <c r="R27" s="4">
        <f t="shared" si="28"/>
        <v>134.36213991769549</v>
      </c>
      <c r="S27" s="4">
        <f t="shared" si="28"/>
        <v>135.3909465020576</v>
      </c>
    </row>
    <row r="28" spans="1:29" x14ac:dyDescent="0.25">
      <c r="A28" t="s">
        <v>4</v>
      </c>
      <c r="B28">
        <v>1368</v>
      </c>
      <c r="C28">
        <v>1654</v>
      </c>
      <c r="D28">
        <v>1799</v>
      </c>
      <c r="E28">
        <v>1758</v>
      </c>
      <c r="F28">
        <v>2005</v>
      </c>
      <c r="G28">
        <v>2374</v>
      </c>
      <c r="H28">
        <v>2324</v>
      </c>
      <c r="I28" s="1">
        <v>2250</v>
      </c>
      <c r="L28" s="4">
        <f>B28/1368*100</f>
        <v>100</v>
      </c>
      <c r="M28" s="4">
        <f t="shared" ref="M28:S28" si="29">C28/1368*100</f>
        <v>120.90643274853801</v>
      </c>
      <c r="N28" s="4">
        <f t="shared" si="29"/>
        <v>131.50584795321637</v>
      </c>
      <c r="O28" s="4">
        <f t="shared" si="29"/>
        <v>128.50877192982458</v>
      </c>
      <c r="P28" s="4">
        <f t="shared" si="29"/>
        <v>146.56432748538012</v>
      </c>
      <c r="Q28" s="4">
        <f t="shared" si="29"/>
        <v>173.53801169590645</v>
      </c>
      <c r="R28" s="4">
        <f t="shared" si="29"/>
        <v>169.88304093567251</v>
      </c>
      <c r="S28" s="4">
        <f t="shared" si="29"/>
        <v>164.4736842105263</v>
      </c>
    </row>
    <row r="29" spans="1:29" x14ac:dyDescent="0.25">
      <c r="A29" t="s">
        <v>5</v>
      </c>
      <c r="B29">
        <v>1003</v>
      </c>
      <c r="C29">
        <v>1213</v>
      </c>
      <c r="D29">
        <v>1331</v>
      </c>
      <c r="E29">
        <v>1360</v>
      </c>
      <c r="F29">
        <v>1463</v>
      </c>
      <c r="G29">
        <v>1691</v>
      </c>
      <c r="H29">
        <v>1685</v>
      </c>
      <c r="I29" s="1">
        <v>1585</v>
      </c>
      <c r="L29" s="4">
        <f>B29/1003*100</f>
        <v>100</v>
      </c>
      <c r="M29" s="4">
        <f t="shared" ref="M29:S29" si="30">C29/1003*100</f>
        <v>120.93718843469591</v>
      </c>
      <c r="N29" s="4">
        <f t="shared" si="30"/>
        <v>132.70189431704887</v>
      </c>
      <c r="O29" s="4">
        <f t="shared" si="30"/>
        <v>135.59322033898303</v>
      </c>
      <c r="P29" s="4">
        <f t="shared" si="30"/>
        <v>145.86241276171486</v>
      </c>
      <c r="Q29" s="4">
        <f t="shared" si="30"/>
        <v>168.59421734795612</v>
      </c>
      <c r="R29" s="4">
        <f t="shared" si="30"/>
        <v>167.99601196410768</v>
      </c>
      <c r="S29" s="4">
        <f t="shared" si="30"/>
        <v>158.02592223330009</v>
      </c>
    </row>
    <row r="30" spans="1:29" x14ac:dyDescent="0.25">
      <c r="A30" t="s">
        <v>6</v>
      </c>
      <c r="B30">
        <v>1001</v>
      </c>
      <c r="C30">
        <v>1099</v>
      </c>
      <c r="D30">
        <v>1133</v>
      </c>
      <c r="E30">
        <v>1206</v>
      </c>
      <c r="F30">
        <v>1328</v>
      </c>
      <c r="G30">
        <v>1402</v>
      </c>
      <c r="H30">
        <v>1342</v>
      </c>
      <c r="I30" s="1">
        <v>1436</v>
      </c>
      <c r="L30" s="4">
        <f>B30/1001*100</f>
        <v>100</v>
      </c>
      <c r="M30" s="4">
        <f t="shared" ref="M30:S30" si="31">C30/1001*100</f>
        <v>109.79020979020979</v>
      </c>
      <c r="N30" s="4">
        <f t="shared" si="31"/>
        <v>113.18681318681318</v>
      </c>
      <c r="O30" s="4">
        <f t="shared" si="31"/>
        <v>120.47952047952049</v>
      </c>
      <c r="P30" s="4">
        <f t="shared" si="31"/>
        <v>132.66733266733266</v>
      </c>
      <c r="Q30" s="4">
        <f t="shared" si="31"/>
        <v>140.05994005994006</v>
      </c>
      <c r="R30" s="4">
        <f t="shared" si="31"/>
        <v>134.06593406593404</v>
      </c>
      <c r="S30" s="4">
        <f t="shared" si="31"/>
        <v>143.45654345654347</v>
      </c>
    </row>
    <row r="31" spans="1:29" x14ac:dyDescent="0.25">
      <c r="A31" t="s">
        <v>7</v>
      </c>
      <c r="B31">
        <v>548</v>
      </c>
      <c r="C31">
        <v>635</v>
      </c>
      <c r="D31">
        <v>681</v>
      </c>
      <c r="E31">
        <v>758</v>
      </c>
      <c r="F31">
        <v>863</v>
      </c>
      <c r="G31">
        <v>913</v>
      </c>
      <c r="H31">
        <v>916</v>
      </c>
      <c r="I31" s="1">
        <v>942</v>
      </c>
      <c r="L31" s="4">
        <f>B31/548*100</f>
        <v>100</v>
      </c>
      <c r="M31" s="4">
        <f t="shared" ref="M31:S31" si="32">C31/548*100</f>
        <v>115.87591240875912</v>
      </c>
      <c r="N31" s="4">
        <f t="shared" si="32"/>
        <v>124.27007299270072</v>
      </c>
      <c r="O31" s="4">
        <f t="shared" si="32"/>
        <v>138.32116788321167</v>
      </c>
      <c r="P31" s="4">
        <f t="shared" si="32"/>
        <v>157.48175182481751</v>
      </c>
      <c r="Q31" s="4">
        <f t="shared" si="32"/>
        <v>166.60583941605839</v>
      </c>
      <c r="R31" s="4">
        <f t="shared" si="32"/>
        <v>167.15328467153284</v>
      </c>
      <c r="S31" s="4">
        <f t="shared" si="32"/>
        <v>171.89781021897809</v>
      </c>
    </row>
    <row r="32" spans="1:29" x14ac:dyDescent="0.25">
      <c r="A32" t="s">
        <v>8</v>
      </c>
      <c r="B32">
        <f>SUM(B25:B31)</f>
        <v>5177</v>
      </c>
      <c r="C32">
        <f t="shared" ref="C32" si="33">SUM(C25:C31)</f>
        <v>6169</v>
      </c>
      <c r="D32">
        <f t="shared" ref="D32" si="34">SUM(D25:D31)</f>
        <v>6563</v>
      </c>
      <c r="E32">
        <f t="shared" ref="E32" si="35">SUM(E25:E31)</f>
        <v>6819</v>
      </c>
      <c r="F32">
        <f t="shared" ref="F32" si="36">SUM(F25:F31)</f>
        <v>7449</v>
      </c>
      <c r="G32">
        <f t="shared" ref="G32" si="37">SUM(G25:G31)</f>
        <v>8458</v>
      </c>
      <c r="H32">
        <f t="shared" ref="H32" si="38">SUM(H25:H31)</f>
        <v>8356</v>
      </c>
      <c r="I32">
        <f t="shared" ref="I32" si="39">SUM(I25:I31)</f>
        <v>8328</v>
      </c>
      <c r="L32" s="4">
        <f>B32/5177*100</f>
        <v>100</v>
      </c>
      <c r="M32" s="4">
        <f t="shared" ref="M32:S32" si="40">C32/5177*100</f>
        <v>119.16167664670658</v>
      </c>
      <c r="N32" s="4">
        <f t="shared" si="40"/>
        <v>126.77226192775738</v>
      </c>
      <c r="O32" s="4">
        <f t="shared" si="40"/>
        <v>131.7172107398107</v>
      </c>
      <c r="P32" s="4">
        <f t="shared" si="40"/>
        <v>143.88642070697315</v>
      </c>
      <c r="Q32" s="4">
        <f t="shared" si="40"/>
        <v>163.37647286073016</v>
      </c>
      <c r="R32" s="4">
        <f t="shared" si="40"/>
        <v>161.40621981842767</v>
      </c>
      <c r="S32" s="4">
        <f t="shared" si="40"/>
        <v>160.86536604210932</v>
      </c>
    </row>
    <row r="34" spans="1:19" x14ac:dyDescent="0.25">
      <c r="A34" s="2" t="s">
        <v>10</v>
      </c>
    </row>
    <row r="35" spans="1:19" x14ac:dyDescent="0.25">
      <c r="A35" s="2"/>
      <c r="B35" s="2">
        <v>2015</v>
      </c>
      <c r="C35" s="2">
        <v>2016</v>
      </c>
      <c r="D35" s="2">
        <v>2017</v>
      </c>
      <c r="E35" s="2">
        <v>2018</v>
      </c>
      <c r="F35" s="2">
        <v>2019</v>
      </c>
      <c r="G35" s="2">
        <v>2020</v>
      </c>
      <c r="H35" s="2">
        <v>2021</v>
      </c>
      <c r="I35" s="2">
        <v>2022</v>
      </c>
      <c r="L35" s="2">
        <v>2015</v>
      </c>
      <c r="M35" s="2">
        <v>2016</v>
      </c>
      <c r="N35" s="2">
        <v>2017</v>
      </c>
      <c r="O35" s="2">
        <v>2018</v>
      </c>
      <c r="P35" s="2">
        <v>2019</v>
      </c>
      <c r="Q35" s="2">
        <v>2020</v>
      </c>
      <c r="R35" s="2">
        <v>2021</v>
      </c>
      <c r="S35" s="2">
        <v>2022</v>
      </c>
    </row>
    <row r="36" spans="1:19" x14ac:dyDescent="0.25">
      <c r="A36" t="s">
        <v>1</v>
      </c>
      <c r="B36" s="7">
        <v>0.30285296269202633</v>
      </c>
      <c r="C36" s="3">
        <v>0.31263537906137184</v>
      </c>
      <c r="D36" s="3">
        <v>0.31613854089904203</v>
      </c>
      <c r="E36" s="3">
        <v>0.31956521739130433</v>
      </c>
      <c r="F36" s="3">
        <v>0.33053808525506639</v>
      </c>
      <c r="G36" s="3">
        <v>0.33993174061433445</v>
      </c>
      <c r="H36" s="3">
        <v>0.34610389610389608</v>
      </c>
      <c r="I36" s="3">
        <v>0.34526051475204017</v>
      </c>
      <c r="K36" s="3"/>
      <c r="L36" s="6">
        <f>B36/30.3*10000</f>
        <v>99.95147283565224</v>
      </c>
      <c r="M36" s="6">
        <f t="shared" ref="M36:S36" si="41">C36/30.3*10000</f>
        <v>103.17999308956166</v>
      </c>
      <c r="N36" s="6">
        <f t="shared" si="41"/>
        <v>104.33615211189506</v>
      </c>
      <c r="O36" s="6">
        <f t="shared" si="41"/>
        <v>105.46706844597503</v>
      </c>
      <c r="P36" s="6">
        <f t="shared" si="41"/>
        <v>109.08847698187009</v>
      </c>
      <c r="Q36" s="6">
        <f t="shared" si="41"/>
        <v>112.18869327205756</v>
      </c>
      <c r="R36" s="6">
        <f t="shared" si="41"/>
        <v>114.22570828511421</v>
      </c>
      <c r="S36" s="6">
        <f t="shared" si="41"/>
        <v>113.94736460463372</v>
      </c>
    </row>
    <row r="37" spans="1:19" x14ac:dyDescent="0.25">
      <c r="A37" t="s">
        <v>2</v>
      </c>
      <c r="B37" s="7">
        <v>0.3253012048192771</v>
      </c>
      <c r="C37" s="3">
        <v>0.33310673011556763</v>
      </c>
      <c r="D37" s="3">
        <v>0.3398876404494382</v>
      </c>
      <c r="E37" s="3">
        <v>0.34422948632421613</v>
      </c>
      <c r="F37" s="3">
        <v>0.34656084656084657</v>
      </c>
      <c r="G37" s="3">
        <v>0.35305223410950282</v>
      </c>
      <c r="H37" s="3">
        <v>0.35618115055079558</v>
      </c>
      <c r="I37" s="3">
        <v>0.34994138335287223</v>
      </c>
      <c r="K37" s="3"/>
      <c r="L37" s="6">
        <f>B37/32.5*10000</f>
        <v>100.09267840593141</v>
      </c>
      <c r="M37" s="6">
        <f t="shared" ref="M37:S37" si="42">C37/32.5*10000</f>
        <v>102.49437849709773</v>
      </c>
      <c r="N37" s="6">
        <f t="shared" si="42"/>
        <v>104.58081244598098</v>
      </c>
      <c r="O37" s="6">
        <f t="shared" si="42"/>
        <v>105.91676502283573</v>
      </c>
      <c r="P37" s="6">
        <f t="shared" si="42"/>
        <v>106.63410663410663</v>
      </c>
      <c r="Q37" s="6">
        <f t="shared" si="42"/>
        <v>108.63145664907779</v>
      </c>
      <c r="R37" s="6">
        <f t="shared" si="42"/>
        <v>109.59420016947556</v>
      </c>
      <c r="S37" s="6">
        <f t="shared" si="42"/>
        <v>107.67427180088376</v>
      </c>
    </row>
    <row r="38" spans="1:19" x14ac:dyDescent="0.25">
      <c r="A38" t="s">
        <v>3</v>
      </c>
      <c r="B38" s="7">
        <v>0.30524220305242206</v>
      </c>
      <c r="C38" s="3">
        <v>0.3157190635451505</v>
      </c>
      <c r="D38" s="3">
        <v>0.32119205298013243</v>
      </c>
      <c r="E38" s="3">
        <v>0.33180327868852461</v>
      </c>
      <c r="F38" s="3">
        <v>0.33312061263560944</v>
      </c>
      <c r="G38" s="3">
        <v>0.33901515151515149</v>
      </c>
      <c r="H38" s="3">
        <v>0.34591961023142509</v>
      </c>
      <c r="I38" s="3">
        <v>0.34554046072061428</v>
      </c>
      <c r="K38" s="3"/>
      <c r="L38" s="6">
        <f>B38/30.5*10000</f>
        <v>100.07941083685969</v>
      </c>
      <c r="M38" s="6">
        <f t="shared" ref="M38:S38" si="43">C38/30.5*10000</f>
        <v>103.51444706398377</v>
      </c>
      <c r="N38" s="6">
        <f t="shared" si="43"/>
        <v>105.30886982955161</v>
      </c>
      <c r="O38" s="6">
        <f t="shared" si="43"/>
        <v>108.78796022574578</v>
      </c>
      <c r="P38" s="6">
        <f t="shared" si="43"/>
        <v>109.21987299528178</v>
      </c>
      <c r="Q38" s="6">
        <f t="shared" si="43"/>
        <v>111.15250869349229</v>
      </c>
      <c r="R38" s="6">
        <f t="shared" si="43"/>
        <v>113.41626564964757</v>
      </c>
      <c r="S38" s="6">
        <f t="shared" si="43"/>
        <v>113.29195433462765</v>
      </c>
    </row>
    <row r="39" spans="1:19" x14ac:dyDescent="0.25">
      <c r="A39" t="s">
        <v>4</v>
      </c>
      <c r="B39" s="7">
        <v>0.33901515151515149</v>
      </c>
      <c r="C39" s="3">
        <v>0.34280230326295585</v>
      </c>
      <c r="D39" s="3">
        <v>0.34423981191222569</v>
      </c>
      <c r="E39" s="3">
        <v>0.34027777777777779</v>
      </c>
      <c r="F39" s="3">
        <v>0.33910647510332614</v>
      </c>
      <c r="G39" s="3">
        <v>0.34033041788143831</v>
      </c>
      <c r="H39" s="3">
        <v>0.33972978265126297</v>
      </c>
      <c r="I39" s="3">
        <v>0.34919401825597202</v>
      </c>
      <c r="K39" s="3"/>
      <c r="L39" s="6">
        <f>B39/33.9*10000</f>
        <v>100.00446947349602</v>
      </c>
      <c r="M39" s="6">
        <f t="shared" ref="M39:S39" si="44">C39/33.9*10000</f>
        <v>101.12162338140291</v>
      </c>
      <c r="N39" s="6">
        <f t="shared" si="44"/>
        <v>101.54566723074505</v>
      </c>
      <c r="O39" s="6">
        <f t="shared" si="44"/>
        <v>100.37692559816455</v>
      </c>
      <c r="P39" s="6">
        <f t="shared" si="44"/>
        <v>100.03140858505196</v>
      </c>
      <c r="Q39" s="6">
        <f t="shared" si="44"/>
        <v>100.39245365234169</v>
      </c>
      <c r="R39" s="6">
        <f t="shared" si="44"/>
        <v>100.21527511836666</v>
      </c>
      <c r="S39" s="6">
        <f t="shared" si="44"/>
        <v>103.00708503126019</v>
      </c>
    </row>
    <row r="40" spans="1:19" x14ac:dyDescent="0.25">
      <c r="A40" t="s">
        <v>5</v>
      </c>
      <c r="B40" s="7">
        <v>0.30314180583073874</v>
      </c>
      <c r="C40" s="3">
        <v>0.30615687377003092</v>
      </c>
      <c r="D40" s="3">
        <v>0.31201605965012907</v>
      </c>
      <c r="E40" s="3">
        <v>0.31148912437255993</v>
      </c>
      <c r="F40" s="3">
        <v>0.31318380743982493</v>
      </c>
      <c r="G40" s="3">
        <v>0.32134292565947242</v>
      </c>
      <c r="H40" s="3">
        <v>0.32158590308370044</v>
      </c>
      <c r="I40" s="3">
        <v>0.32674734502346259</v>
      </c>
      <c r="K40" s="3"/>
      <c r="L40" s="6">
        <f>B40/30.3*10000</f>
        <v>100.04680060420421</v>
      </c>
      <c r="M40" s="6">
        <f t="shared" ref="M40:S40" si="45">C40/30.3*10000</f>
        <v>101.04187253136334</v>
      </c>
      <c r="N40" s="6">
        <f t="shared" si="45"/>
        <v>102.97559724426702</v>
      </c>
      <c r="O40" s="6">
        <f t="shared" si="45"/>
        <v>102.80169121206599</v>
      </c>
      <c r="P40" s="6">
        <f t="shared" si="45"/>
        <v>103.36099255439767</v>
      </c>
      <c r="Q40" s="6">
        <f t="shared" si="45"/>
        <v>106.05377084471037</v>
      </c>
      <c r="R40" s="6">
        <f t="shared" si="45"/>
        <v>106.13396141376252</v>
      </c>
      <c r="S40" s="6">
        <f t="shared" si="45"/>
        <v>107.83740759850251</v>
      </c>
    </row>
    <row r="41" spans="1:19" x14ac:dyDescent="0.25">
      <c r="A41" t="s">
        <v>6</v>
      </c>
      <c r="B41" s="7">
        <v>0.31578947368421051</v>
      </c>
      <c r="C41" s="3">
        <v>0.32076006806579693</v>
      </c>
      <c r="D41" s="3">
        <v>0.32528409090909088</v>
      </c>
      <c r="E41" s="3">
        <v>0.33499722684414862</v>
      </c>
      <c r="F41" s="3">
        <v>0.33683926645091694</v>
      </c>
      <c r="G41" s="3">
        <v>0.33997343957503318</v>
      </c>
      <c r="H41" s="3">
        <v>0.34101501812532364</v>
      </c>
      <c r="I41" s="3">
        <v>0.34229208924949289</v>
      </c>
      <c r="K41" s="3"/>
      <c r="L41" s="6">
        <f>B41/31.6*10000</f>
        <v>99.933377748167885</v>
      </c>
      <c r="M41" s="6">
        <f t="shared" ref="M41:S41" si="46">C41/31.6*10000</f>
        <v>101.50635065373319</v>
      </c>
      <c r="N41" s="6">
        <f t="shared" si="46"/>
        <v>102.93800345224395</v>
      </c>
      <c r="O41" s="6">
        <f t="shared" si="46"/>
        <v>106.01178064688247</v>
      </c>
      <c r="P41" s="6">
        <f t="shared" si="46"/>
        <v>106.59470457307498</v>
      </c>
      <c r="Q41" s="6">
        <f t="shared" si="46"/>
        <v>107.58653151108645</v>
      </c>
      <c r="R41" s="6">
        <f t="shared" si="46"/>
        <v>107.91614497636824</v>
      </c>
      <c r="S41" s="6">
        <f t="shared" si="46"/>
        <v>108.32028140806736</v>
      </c>
    </row>
    <row r="42" spans="1:19" x14ac:dyDescent="0.25">
      <c r="A42" t="s">
        <v>7</v>
      </c>
      <c r="B42" s="7">
        <v>0.31016042780748665</v>
      </c>
      <c r="C42" s="3">
        <v>0.32400238237045859</v>
      </c>
      <c r="D42" s="3">
        <v>0.32099514563106796</v>
      </c>
      <c r="E42" s="3">
        <v>0.3203309692671395</v>
      </c>
      <c r="F42" s="3">
        <v>0.32385374347069068</v>
      </c>
      <c r="G42" s="3">
        <v>0.32414181204276871</v>
      </c>
      <c r="H42" s="3">
        <v>0.32861806311207836</v>
      </c>
      <c r="I42" s="3">
        <v>0.33716075156576203</v>
      </c>
      <c r="K42" s="3"/>
      <c r="L42" s="6">
        <f>B42/31*10000</f>
        <v>100.05175090564086</v>
      </c>
      <c r="M42" s="6">
        <f t="shared" ref="M42:S42" si="47">C42/31*10000</f>
        <v>104.51689753885761</v>
      </c>
      <c r="N42" s="6">
        <f t="shared" si="47"/>
        <v>103.54682117131223</v>
      </c>
      <c r="O42" s="6">
        <f t="shared" si="47"/>
        <v>103.33257073133532</v>
      </c>
      <c r="P42" s="6">
        <f t="shared" si="47"/>
        <v>104.46894950667441</v>
      </c>
      <c r="Q42" s="6">
        <f t="shared" si="47"/>
        <v>104.56187485250604</v>
      </c>
      <c r="R42" s="6">
        <f t="shared" si="47"/>
        <v>106.00582681034787</v>
      </c>
      <c r="S42" s="6">
        <f t="shared" si="47"/>
        <v>108.76153276314905</v>
      </c>
    </row>
    <row r="43" spans="1:19" x14ac:dyDescent="0.25">
      <c r="A43" t="s">
        <v>8</v>
      </c>
      <c r="B43" s="7">
        <v>0.31846682296494194</v>
      </c>
      <c r="C43" s="3">
        <v>0.32445560224854009</v>
      </c>
      <c r="D43" s="3">
        <v>0.32781163434903049</v>
      </c>
      <c r="E43" s="3">
        <v>0.32982322130074204</v>
      </c>
      <c r="F43" s="3">
        <v>0.3316200878038334</v>
      </c>
      <c r="G43" s="3">
        <v>0.33593668099381485</v>
      </c>
      <c r="H43" s="3">
        <v>0.33774766451083049</v>
      </c>
      <c r="I43" s="3">
        <v>0.34159600997506234</v>
      </c>
      <c r="K43" s="3"/>
      <c r="L43" s="6">
        <f>B43/31.8*10000</f>
        <v>100.14679967451005</v>
      </c>
      <c r="M43" s="6">
        <f t="shared" ref="M43:S43" si="48">C43/31.8*10000</f>
        <v>102.03006360016984</v>
      </c>
      <c r="N43" s="6">
        <f t="shared" si="48"/>
        <v>103.08541960661336</v>
      </c>
      <c r="O43" s="6">
        <f t="shared" si="48"/>
        <v>103.71799411973019</v>
      </c>
      <c r="P43" s="6">
        <f t="shared" si="48"/>
        <v>104.28304647919289</v>
      </c>
      <c r="Q43" s="6">
        <f t="shared" si="48"/>
        <v>105.64046572132541</v>
      </c>
      <c r="R43" s="6">
        <f t="shared" si="48"/>
        <v>106.2099573933429</v>
      </c>
      <c r="S43" s="6">
        <f t="shared" si="48"/>
        <v>107.42012892297558</v>
      </c>
    </row>
    <row r="45" spans="1:19" x14ac:dyDescent="0.25">
      <c r="A45" s="2" t="s">
        <v>11</v>
      </c>
    </row>
    <row r="46" spans="1:19" x14ac:dyDescent="0.25">
      <c r="A46" s="2"/>
      <c r="B46" s="2">
        <v>2015</v>
      </c>
      <c r="C46" s="2">
        <v>2016</v>
      </c>
      <c r="D46" s="2">
        <v>2017</v>
      </c>
      <c r="E46" s="2">
        <v>2018</v>
      </c>
      <c r="F46" s="2">
        <v>2019</v>
      </c>
      <c r="G46" s="2">
        <v>2020</v>
      </c>
      <c r="H46" s="2">
        <v>2021</v>
      </c>
      <c r="I46" s="2">
        <v>2022</v>
      </c>
      <c r="L46" s="2">
        <v>2015</v>
      </c>
      <c r="M46" s="2">
        <v>2016</v>
      </c>
      <c r="N46" s="2">
        <v>2017</v>
      </c>
      <c r="O46" s="2">
        <v>2018</v>
      </c>
      <c r="P46" s="2">
        <v>2019</v>
      </c>
      <c r="Q46" s="2">
        <v>2020</v>
      </c>
      <c r="R46" s="2">
        <v>2021</v>
      </c>
      <c r="S46" s="2">
        <v>2022</v>
      </c>
    </row>
    <row r="47" spans="1:19" x14ac:dyDescent="0.25">
      <c r="A47" t="s">
        <v>1</v>
      </c>
      <c r="B47" s="7">
        <v>0.18681318681318682</v>
      </c>
      <c r="C47" s="3">
        <v>0.21794871794871795</v>
      </c>
      <c r="D47" s="3">
        <v>0.2570093457943925</v>
      </c>
      <c r="E47" s="3">
        <v>0.24757281553398058</v>
      </c>
      <c r="F47" s="3">
        <v>0.28229665071770332</v>
      </c>
      <c r="G47" s="3">
        <v>0.31896551724137934</v>
      </c>
      <c r="H47" s="3">
        <v>0.31914893617021278</v>
      </c>
      <c r="I47" s="3">
        <v>0.33750000000000002</v>
      </c>
      <c r="L47" s="6">
        <f>B47/18.7*10000</f>
        <v>99.900099900099903</v>
      </c>
      <c r="M47" s="6">
        <f t="shared" ref="M47:S47" si="49">C47/18.7*10000</f>
        <v>116.55011655011656</v>
      </c>
      <c r="N47" s="6">
        <f t="shared" si="49"/>
        <v>137.43815283122595</v>
      </c>
      <c r="O47" s="6">
        <f t="shared" si="49"/>
        <v>132.39187996469551</v>
      </c>
      <c r="P47" s="6">
        <f t="shared" si="49"/>
        <v>150.9607757848681</v>
      </c>
      <c r="Q47" s="6">
        <f t="shared" si="49"/>
        <v>170.56979531624563</v>
      </c>
      <c r="R47" s="6">
        <f t="shared" si="49"/>
        <v>170.66788030492663</v>
      </c>
      <c r="S47" s="6">
        <f t="shared" si="49"/>
        <v>180.48128342245991</v>
      </c>
    </row>
    <row r="48" spans="1:19" x14ac:dyDescent="0.25">
      <c r="A48" t="s">
        <v>2</v>
      </c>
      <c r="B48" s="7">
        <v>0.19774011299435029</v>
      </c>
      <c r="C48" s="3">
        <v>0.27325581395348836</v>
      </c>
      <c r="D48" s="3">
        <v>0.25668449197860965</v>
      </c>
      <c r="E48" s="3">
        <v>0.24637681159420291</v>
      </c>
      <c r="F48" s="3">
        <v>0.3256880733944954</v>
      </c>
      <c r="G48" s="3">
        <v>0.35744680851063831</v>
      </c>
      <c r="H48" s="3">
        <v>0.3843137254901961</v>
      </c>
      <c r="I48" s="3">
        <v>0.39015151515151514</v>
      </c>
      <c r="L48" s="6">
        <f>B48/19.8*10000</f>
        <v>99.868743936540554</v>
      </c>
      <c r="M48" s="6">
        <f t="shared" ref="M48:S48" si="50">C48/19.8*10000</f>
        <v>138.00798684519614</v>
      </c>
      <c r="N48" s="6">
        <f t="shared" si="50"/>
        <v>129.63863231242911</v>
      </c>
      <c r="O48" s="6">
        <f t="shared" si="50"/>
        <v>124.43273312838531</v>
      </c>
      <c r="P48" s="6">
        <f t="shared" si="50"/>
        <v>164.48892595681588</v>
      </c>
      <c r="Q48" s="6">
        <f t="shared" si="50"/>
        <v>180.52869116698903</v>
      </c>
      <c r="R48" s="6">
        <f t="shared" si="50"/>
        <v>194.09784115666469</v>
      </c>
      <c r="S48" s="6">
        <f t="shared" si="50"/>
        <v>197.04621977349248</v>
      </c>
    </row>
    <row r="49" spans="1:19" x14ac:dyDescent="0.25">
      <c r="A49" t="s">
        <v>3</v>
      </c>
      <c r="B49" s="7">
        <v>0.19083969465648856</v>
      </c>
      <c r="C49" s="3">
        <v>0.21323529411764705</v>
      </c>
      <c r="D49" s="3">
        <v>0.22173913043478261</v>
      </c>
      <c r="E49" s="3">
        <v>0.24786324786324787</v>
      </c>
      <c r="F49" s="3">
        <v>0.26956521739130435</v>
      </c>
      <c r="G49" s="3">
        <v>0.28278688524590162</v>
      </c>
      <c r="H49" s="3">
        <v>0.28099173553719009</v>
      </c>
      <c r="I49" s="3">
        <v>0.29599999999999999</v>
      </c>
      <c r="L49" s="6">
        <f>B49/19.1*10000</f>
        <v>99.916070500779341</v>
      </c>
      <c r="M49" s="6">
        <f t="shared" ref="M49:S49" si="51">C49/19.1*10000</f>
        <v>111.64151524484137</v>
      </c>
      <c r="N49" s="6">
        <f t="shared" si="51"/>
        <v>116.093785567949</v>
      </c>
      <c r="O49" s="6">
        <f t="shared" si="51"/>
        <v>129.77133395981565</v>
      </c>
      <c r="P49" s="6">
        <f t="shared" si="51"/>
        <v>141.13362167083997</v>
      </c>
      <c r="Q49" s="6">
        <f t="shared" si="51"/>
        <v>148.05596086172858</v>
      </c>
      <c r="R49" s="6">
        <f t="shared" si="51"/>
        <v>147.116091904288</v>
      </c>
      <c r="S49" s="6">
        <f t="shared" si="51"/>
        <v>154.97382198952877</v>
      </c>
    </row>
    <row r="50" spans="1:19" x14ac:dyDescent="0.25">
      <c r="A50" t="s">
        <v>4</v>
      </c>
      <c r="B50" s="7">
        <v>0.27390180878552972</v>
      </c>
      <c r="C50" s="3">
        <v>0.32715376226826609</v>
      </c>
      <c r="D50" s="3">
        <v>0.35316455696202531</v>
      </c>
      <c r="E50" s="3">
        <v>0.34703748488512698</v>
      </c>
      <c r="F50" s="3">
        <v>0.34987893462469732</v>
      </c>
      <c r="G50" s="3">
        <v>0.367003367003367</v>
      </c>
      <c r="H50" s="3">
        <v>0.3843612334801762</v>
      </c>
      <c r="I50" s="3">
        <v>0.4</v>
      </c>
      <c r="L50" s="6">
        <f>B50/27.4*10000</f>
        <v>99.964163790339313</v>
      </c>
      <c r="M50" s="6">
        <f t="shared" ref="M50:S50" si="52">C50/27.4*10000</f>
        <v>119.39918330958618</v>
      </c>
      <c r="N50" s="6">
        <f t="shared" si="52"/>
        <v>128.89217407373187</v>
      </c>
      <c r="O50" s="6">
        <f t="shared" si="52"/>
        <v>126.65601638143322</v>
      </c>
      <c r="P50" s="6">
        <f t="shared" si="52"/>
        <v>127.69304183383115</v>
      </c>
      <c r="Q50" s="6">
        <f t="shared" si="52"/>
        <v>133.94283467276168</v>
      </c>
      <c r="R50" s="6">
        <f t="shared" si="52"/>
        <v>140.27782243802054</v>
      </c>
      <c r="S50" s="6">
        <f t="shared" si="52"/>
        <v>145.98540145985402</v>
      </c>
    </row>
    <row r="51" spans="1:19" x14ac:dyDescent="0.25">
      <c r="A51" t="s">
        <v>5</v>
      </c>
      <c r="B51" s="7">
        <v>0.19047619047619047</v>
      </c>
      <c r="C51" s="3">
        <v>0.21415270018621974</v>
      </c>
      <c r="D51" s="3">
        <v>0.21264367816091953</v>
      </c>
      <c r="E51" s="3">
        <v>0.22830188679245284</v>
      </c>
      <c r="F51" s="3">
        <v>0.23583180987202926</v>
      </c>
      <c r="G51" s="3">
        <v>0.26278659611992944</v>
      </c>
      <c r="H51" s="3">
        <v>0.27083333333333331</v>
      </c>
      <c r="I51" s="3">
        <v>0.28885135135135137</v>
      </c>
      <c r="L51" s="6">
        <f>B51/19*10000</f>
        <v>100.25062656641603</v>
      </c>
      <c r="M51" s="6">
        <f t="shared" ref="M51:S51" si="53">C51/19*10000</f>
        <v>112.71194746643143</v>
      </c>
      <c r="N51" s="6">
        <f t="shared" si="53"/>
        <v>111.91772534785238</v>
      </c>
      <c r="O51" s="6">
        <f t="shared" si="53"/>
        <v>120.15888778550149</v>
      </c>
      <c r="P51" s="6">
        <f t="shared" si="53"/>
        <v>124.12200519580487</v>
      </c>
      <c r="Q51" s="6">
        <f t="shared" si="53"/>
        <v>138.30873479996285</v>
      </c>
      <c r="R51" s="6">
        <f t="shared" si="53"/>
        <v>142.54385964912279</v>
      </c>
      <c r="S51" s="6">
        <f t="shared" si="53"/>
        <v>152.02702702702703</v>
      </c>
    </row>
    <row r="52" spans="1:19" x14ac:dyDescent="0.25">
      <c r="A52" t="s">
        <v>6</v>
      </c>
      <c r="B52" s="7">
        <v>0.27891156462585032</v>
      </c>
      <c r="C52" s="3">
        <v>0.26938775510204083</v>
      </c>
      <c r="D52" s="3">
        <v>0.29916317991631797</v>
      </c>
      <c r="E52" s="3">
        <v>0.30866807610993657</v>
      </c>
      <c r="F52" s="3">
        <v>0.29303278688524592</v>
      </c>
      <c r="G52" s="3">
        <v>0.31346153846153846</v>
      </c>
      <c r="H52" s="3">
        <v>0.31362007168458783</v>
      </c>
      <c r="I52" s="3">
        <v>0.31929824561403508</v>
      </c>
      <c r="L52" s="6">
        <f>B52/27.9*10000</f>
        <v>99.9683027332797</v>
      </c>
      <c r="M52" s="6">
        <f t="shared" ref="M52:S52" si="54">C52/27.9*10000</f>
        <v>96.554750932631123</v>
      </c>
      <c r="N52" s="6">
        <f t="shared" si="54"/>
        <v>107.22694620656559</v>
      </c>
      <c r="O52" s="6">
        <f t="shared" si="54"/>
        <v>110.63371903581957</v>
      </c>
      <c r="P52" s="6">
        <f t="shared" si="54"/>
        <v>105.02967271872615</v>
      </c>
      <c r="Q52" s="6">
        <f t="shared" si="54"/>
        <v>112.351805900193</v>
      </c>
      <c r="R52" s="6">
        <f t="shared" si="54"/>
        <v>112.40862784393831</v>
      </c>
      <c r="S52" s="6">
        <f t="shared" si="54"/>
        <v>114.44381563227064</v>
      </c>
    </row>
    <row r="53" spans="1:19" x14ac:dyDescent="0.25">
      <c r="A53" t="s">
        <v>7</v>
      </c>
      <c r="B53" s="7">
        <v>0.21568627450980393</v>
      </c>
      <c r="C53" s="3">
        <v>0.30622009569377989</v>
      </c>
      <c r="D53" s="3">
        <v>0.27705627705627706</v>
      </c>
      <c r="E53" s="3">
        <v>0.31196581196581197</v>
      </c>
      <c r="F53" s="3">
        <v>0.33613445378151263</v>
      </c>
      <c r="G53" s="3">
        <v>0.37190082644628097</v>
      </c>
      <c r="H53" s="3">
        <v>0.37358490566037733</v>
      </c>
      <c r="I53" s="3">
        <v>0.36823104693140796</v>
      </c>
      <c r="L53" s="6">
        <f>B53/21.6*10000</f>
        <v>99.854756717501814</v>
      </c>
      <c r="M53" s="6">
        <f t="shared" ref="M53:S53" si="55">C53/21.6*10000</f>
        <v>141.76856282119439</v>
      </c>
      <c r="N53" s="6">
        <f t="shared" si="55"/>
        <v>128.2667949334616</v>
      </c>
      <c r="O53" s="6">
        <f t="shared" si="55"/>
        <v>144.42861665083888</v>
      </c>
      <c r="P53" s="6">
        <f t="shared" si="55"/>
        <v>155.61780267662621</v>
      </c>
      <c r="Q53" s="6">
        <f t="shared" si="55"/>
        <v>172.17630853994487</v>
      </c>
      <c r="R53" s="6">
        <f t="shared" si="55"/>
        <v>172.95597484276726</v>
      </c>
      <c r="S53" s="6">
        <f t="shared" si="55"/>
        <v>170.47733654231848</v>
      </c>
    </row>
    <row r="54" spans="1:19" x14ac:dyDescent="0.25">
      <c r="A54" t="s">
        <v>8</v>
      </c>
      <c r="B54" s="7">
        <v>0.22975517890772129</v>
      </c>
      <c r="C54" s="3">
        <v>0.27092900035323209</v>
      </c>
      <c r="D54" s="3">
        <v>0.28318250377073906</v>
      </c>
      <c r="E54" s="3">
        <v>0.29029878273699744</v>
      </c>
      <c r="F54" s="3">
        <v>0.30224963715529751</v>
      </c>
      <c r="G54" s="3">
        <v>0.3261685431593313</v>
      </c>
      <c r="H54" s="3">
        <v>0.33563672260612043</v>
      </c>
      <c r="I54" s="3">
        <v>0.34733803720333545</v>
      </c>
      <c r="L54" s="6">
        <f>B54/23*10000</f>
        <v>99.893556046835343</v>
      </c>
      <c r="M54" s="6">
        <f t="shared" ref="M54:S54" si="56">C54/23*10000</f>
        <v>117.79521754488351</v>
      </c>
      <c r="N54" s="6">
        <f t="shared" si="56"/>
        <v>123.12282772640829</v>
      </c>
      <c r="O54" s="6">
        <f t="shared" si="56"/>
        <v>126.21686205956409</v>
      </c>
      <c r="P54" s="6">
        <f t="shared" si="56"/>
        <v>131.41288571969457</v>
      </c>
      <c r="Q54" s="6">
        <f t="shared" si="56"/>
        <v>141.81241006927448</v>
      </c>
      <c r="R54" s="6">
        <f t="shared" si="56"/>
        <v>145.92900982874801</v>
      </c>
      <c r="S54" s="6">
        <f t="shared" si="56"/>
        <v>151.01653791449368</v>
      </c>
    </row>
    <row r="56" spans="1:19" x14ac:dyDescent="0.2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workbookViewId="0">
      <pane xSplit="1" topLeftCell="B1" activePane="topRight" state="frozen"/>
      <selection pane="topRight" activeCell="R13" sqref="R13"/>
    </sheetView>
  </sheetViews>
  <sheetFormatPr defaultRowHeight="15" x14ac:dyDescent="0.25"/>
  <cols>
    <col min="1" max="1" width="12.140625" style="2" bestFit="1" customWidth="1"/>
  </cols>
  <sheetData>
    <row r="1" spans="1:15" x14ac:dyDescent="0.25">
      <c r="A1" s="2" t="s">
        <v>50</v>
      </c>
      <c r="I1" s="2" t="s">
        <v>15</v>
      </c>
    </row>
    <row r="2" spans="1:15" x14ac:dyDescent="0.25">
      <c r="A2" s="2" t="s">
        <v>12</v>
      </c>
    </row>
    <row r="3" spans="1:15" x14ac:dyDescent="0.25">
      <c r="B3" s="2">
        <v>2017</v>
      </c>
      <c r="C3" s="2">
        <v>2018</v>
      </c>
      <c r="D3" s="2">
        <v>2019</v>
      </c>
      <c r="E3" s="2">
        <v>2020</v>
      </c>
      <c r="F3" s="2">
        <v>2021</v>
      </c>
      <c r="G3" s="2">
        <v>2022</v>
      </c>
      <c r="H3" t="s">
        <v>17</v>
      </c>
      <c r="J3" s="2">
        <v>2017</v>
      </c>
      <c r="K3" s="2">
        <v>2018</v>
      </c>
      <c r="L3" s="2">
        <v>2019</v>
      </c>
      <c r="M3" s="2">
        <v>2020</v>
      </c>
      <c r="N3" s="2">
        <v>2021</v>
      </c>
      <c r="O3" s="2">
        <v>2022</v>
      </c>
    </row>
    <row r="4" spans="1:15" x14ac:dyDescent="0.25">
      <c r="A4" s="2" t="s">
        <v>1</v>
      </c>
      <c r="B4">
        <v>1065</v>
      </c>
      <c r="C4">
        <v>1100</v>
      </c>
      <c r="D4">
        <v>1138</v>
      </c>
      <c r="E4">
        <v>1141</v>
      </c>
      <c r="F4">
        <v>1135</v>
      </c>
      <c r="G4" s="1">
        <v>1138</v>
      </c>
      <c r="H4" s="3">
        <f>G4/B4-1</f>
        <v>6.8544600938967193E-2</v>
      </c>
      <c r="J4" s="3">
        <f>B4/B37</f>
        <v>0.57505399568034554</v>
      </c>
      <c r="K4" s="3">
        <f t="shared" ref="K4:O4" si="0">C4/C37</f>
        <v>0.57742782152230976</v>
      </c>
      <c r="L4" s="3">
        <f t="shared" si="0"/>
        <v>0.57532861476238628</v>
      </c>
      <c r="M4" s="3">
        <f t="shared" si="0"/>
        <v>0.53694117647058826</v>
      </c>
      <c r="N4" s="3">
        <f t="shared" si="0"/>
        <v>0.51544050862851953</v>
      </c>
      <c r="O4" s="3">
        <f t="shared" si="0"/>
        <v>0.50532859680284192</v>
      </c>
    </row>
    <row r="5" spans="1:15" x14ac:dyDescent="0.25">
      <c r="A5" s="2" t="s">
        <v>2</v>
      </c>
      <c r="B5">
        <v>984</v>
      </c>
      <c r="C5">
        <v>1119</v>
      </c>
      <c r="D5">
        <v>1138</v>
      </c>
      <c r="E5">
        <v>1217</v>
      </c>
      <c r="F5">
        <v>1181</v>
      </c>
      <c r="G5" s="1">
        <v>1211</v>
      </c>
      <c r="H5" s="3">
        <f t="shared" ref="H5:H11" si="1">G5/B5-1</f>
        <v>0.23069105691056913</v>
      </c>
      <c r="J5" s="3">
        <f t="shared" ref="J5:J11" si="2">B5/B38</f>
        <v>0.49397590361445781</v>
      </c>
      <c r="K5" s="3">
        <f t="shared" ref="K5:K11" si="3">C5/C38</f>
        <v>0.52510558423275455</v>
      </c>
      <c r="L5" s="3">
        <f t="shared" ref="L5:L11" si="4">D5/D38</f>
        <v>0.52807424593967522</v>
      </c>
      <c r="M5" s="3">
        <f t="shared" ref="M5:M11" si="5">E5/E38</f>
        <v>0.51567796610169492</v>
      </c>
      <c r="N5" s="3">
        <f t="shared" ref="N5:N11" si="6">F5/F38</f>
        <v>0.49044850498338871</v>
      </c>
      <c r="O5" s="3">
        <f t="shared" ref="O5:O11" si="7">G5/G38</f>
        <v>0.48362619808306712</v>
      </c>
    </row>
    <row r="6" spans="1:15" x14ac:dyDescent="0.25">
      <c r="A6" s="2" t="s">
        <v>3</v>
      </c>
      <c r="B6">
        <v>1164</v>
      </c>
      <c r="C6">
        <v>1176</v>
      </c>
      <c r="D6">
        <v>1166</v>
      </c>
      <c r="E6">
        <v>1146</v>
      </c>
      <c r="F6">
        <v>1188</v>
      </c>
      <c r="G6" s="1">
        <v>1209</v>
      </c>
      <c r="H6" s="3">
        <f t="shared" si="1"/>
        <v>3.8659793814433074E-2</v>
      </c>
      <c r="J6" s="3">
        <f t="shared" si="2"/>
        <v>0.5634075508228461</v>
      </c>
      <c r="K6" s="3">
        <f t="shared" si="3"/>
        <v>0.55866983372921619</v>
      </c>
      <c r="L6" s="3">
        <f t="shared" si="4"/>
        <v>0.53807106598984766</v>
      </c>
      <c r="M6" s="3">
        <f t="shared" si="5"/>
        <v>0.51367099955177054</v>
      </c>
      <c r="N6" s="3">
        <f t="shared" si="6"/>
        <v>0.51764705882352946</v>
      </c>
      <c r="O6" s="3">
        <f t="shared" si="7"/>
        <v>0.51424925563589963</v>
      </c>
    </row>
    <row r="7" spans="1:15" x14ac:dyDescent="0.25">
      <c r="A7" s="2" t="s">
        <v>4</v>
      </c>
      <c r="B7">
        <v>2994</v>
      </c>
      <c r="C7">
        <v>2891</v>
      </c>
      <c r="D7">
        <v>3081</v>
      </c>
      <c r="E7">
        <v>3366</v>
      </c>
      <c r="F7">
        <v>3347</v>
      </c>
      <c r="G7" s="1">
        <v>3326</v>
      </c>
      <c r="H7" s="3">
        <f t="shared" si="1"/>
        <v>0.11088844355377425</v>
      </c>
      <c r="J7" s="3">
        <f t="shared" si="2"/>
        <v>0.43372446762277272</v>
      </c>
      <c r="K7" s="3">
        <f t="shared" si="3"/>
        <v>0.42527213886437187</v>
      </c>
      <c r="L7" s="3">
        <f t="shared" si="4"/>
        <v>0.43480101608806099</v>
      </c>
      <c r="M7" s="3">
        <f t="shared" si="5"/>
        <v>0.44766591302034847</v>
      </c>
      <c r="N7" s="3">
        <f t="shared" si="6"/>
        <v>0.45041044273987352</v>
      </c>
      <c r="O7" s="3">
        <f t="shared" si="7"/>
        <v>0.44952020543316662</v>
      </c>
    </row>
    <row r="8" spans="1:15" x14ac:dyDescent="0.25">
      <c r="A8" s="2" t="s">
        <v>5</v>
      </c>
      <c r="B8">
        <v>2208</v>
      </c>
      <c r="C8">
        <v>2280</v>
      </c>
      <c r="D8">
        <v>2283</v>
      </c>
      <c r="E8">
        <v>2359</v>
      </c>
      <c r="F8">
        <v>2450</v>
      </c>
      <c r="G8" s="1">
        <v>2529</v>
      </c>
      <c r="H8" s="3">
        <f t="shared" si="1"/>
        <v>0.14538043478260865</v>
      </c>
      <c r="J8" s="3">
        <f t="shared" si="2"/>
        <v>0.45828144458281445</v>
      </c>
      <c r="K8" s="3">
        <f t="shared" si="3"/>
        <v>0.46097856854023456</v>
      </c>
      <c r="L8" s="3">
        <f t="shared" si="4"/>
        <v>0.44598554405157259</v>
      </c>
      <c r="M8" s="3">
        <f t="shared" si="5"/>
        <v>0.43332108743570902</v>
      </c>
      <c r="N8" s="3">
        <f t="shared" si="6"/>
        <v>0.44191919191919193</v>
      </c>
      <c r="O8" s="3">
        <f t="shared" si="7"/>
        <v>0.44888178913738019</v>
      </c>
    </row>
    <row r="9" spans="1:15" x14ac:dyDescent="0.25">
      <c r="A9" s="2" t="s">
        <v>6</v>
      </c>
      <c r="B9">
        <v>2433</v>
      </c>
      <c r="C9">
        <v>2573</v>
      </c>
      <c r="D9">
        <v>2640</v>
      </c>
      <c r="E9">
        <v>2641</v>
      </c>
      <c r="F9">
        <v>2661</v>
      </c>
      <c r="G9" s="1">
        <v>2757</v>
      </c>
      <c r="H9" s="3">
        <f t="shared" si="1"/>
        <v>0.13316892725030827</v>
      </c>
      <c r="J9" s="3">
        <f t="shared" si="2"/>
        <v>0.52288845905867187</v>
      </c>
      <c r="K9" s="3">
        <f t="shared" si="3"/>
        <v>0.53470490440565255</v>
      </c>
      <c r="L9" s="3">
        <f t="shared" si="4"/>
        <v>0.52422557585385221</v>
      </c>
      <c r="M9" s="3">
        <f t="shared" si="5"/>
        <v>0.5111283143023031</v>
      </c>
      <c r="N9" s="3">
        <f t="shared" si="6"/>
        <v>0.51133743274404309</v>
      </c>
      <c r="O9" s="3">
        <f t="shared" si="7"/>
        <v>0.51254880089235921</v>
      </c>
    </row>
    <row r="10" spans="1:15" x14ac:dyDescent="0.25">
      <c r="A10" s="2" t="s">
        <v>7</v>
      </c>
      <c r="B10">
        <v>1291</v>
      </c>
      <c r="C10">
        <v>1394</v>
      </c>
      <c r="D10">
        <v>1434</v>
      </c>
      <c r="E10">
        <v>1478</v>
      </c>
      <c r="F10">
        <v>1517</v>
      </c>
      <c r="G10" s="1">
        <v>1553</v>
      </c>
      <c r="H10" s="3">
        <f t="shared" si="1"/>
        <v>0.2029434546862896</v>
      </c>
      <c r="J10" s="3">
        <f t="shared" si="2"/>
        <v>0.55431515671962217</v>
      </c>
      <c r="K10" s="3">
        <f t="shared" si="3"/>
        <v>0.56897959183673474</v>
      </c>
      <c r="L10" s="3">
        <f t="shared" si="4"/>
        <v>0.55452436194895594</v>
      </c>
      <c r="M10" s="3">
        <f t="shared" si="5"/>
        <v>0.5494423791821561</v>
      </c>
      <c r="N10" s="3">
        <f t="shared" si="6"/>
        <v>0.55083514887436458</v>
      </c>
      <c r="O10" s="3">
        <f t="shared" si="7"/>
        <v>0.54338698390482854</v>
      </c>
    </row>
    <row r="11" spans="1:15" x14ac:dyDescent="0.25">
      <c r="A11" s="2" t="s">
        <v>8</v>
      </c>
      <c r="B11">
        <f t="shared" ref="B11:E11" si="8">SUM(B4:B10)</f>
        <v>12139</v>
      </c>
      <c r="C11">
        <f t="shared" si="8"/>
        <v>12533</v>
      </c>
      <c r="D11">
        <f t="shared" si="8"/>
        <v>12880</v>
      </c>
      <c r="E11">
        <f t="shared" si="8"/>
        <v>13348</v>
      </c>
      <c r="F11">
        <f>SUM(F4:F10)</f>
        <v>13479</v>
      </c>
      <c r="G11">
        <f>SUM(G4:G10)</f>
        <v>13723</v>
      </c>
      <c r="H11" s="3">
        <f t="shared" si="1"/>
        <v>0.13048850811434209</v>
      </c>
      <c r="J11" s="3">
        <f t="shared" si="2"/>
        <v>0.49319465323203188</v>
      </c>
      <c r="K11" s="3">
        <f t="shared" si="3"/>
        <v>0.49838946991688871</v>
      </c>
      <c r="L11" s="3">
        <f t="shared" si="4"/>
        <v>0.49297661423048955</v>
      </c>
      <c r="M11" s="3">
        <f t="shared" si="5"/>
        <v>0.48474723997675773</v>
      </c>
      <c r="N11" s="3">
        <f t="shared" si="6"/>
        <v>0.48419426682951361</v>
      </c>
      <c r="O11" s="3">
        <f t="shared" si="7"/>
        <v>0.48359586989463299</v>
      </c>
    </row>
    <row r="13" spans="1:15" x14ac:dyDescent="0.25">
      <c r="A13" s="2" t="s">
        <v>13</v>
      </c>
    </row>
    <row r="14" spans="1:15" x14ac:dyDescent="0.25">
      <c r="B14" s="2">
        <v>2017</v>
      </c>
      <c r="C14" s="2">
        <v>2018</v>
      </c>
      <c r="D14" s="2">
        <v>2019</v>
      </c>
      <c r="E14" s="2">
        <v>2020</v>
      </c>
      <c r="F14" s="2">
        <v>2021</v>
      </c>
      <c r="G14" s="2">
        <v>2022</v>
      </c>
      <c r="H14" t="s">
        <v>17</v>
      </c>
      <c r="J14" s="2">
        <v>2017</v>
      </c>
      <c r="K14" s="2">
        <v>2018</v>
      </c>
      <c r="L14" s="2">
        <v>2019</v>
      </c>
      <c r="M14" s="2">
        <v>2020</v>
      </c>
      <c r="N14" s="2">
        <v>2021</v>
      </c>
      <c r="O14" s="2">
        <v>2022</v>
      </c>
    </row>
    <row r="15" spans="1:15" x14ac:dyDescent="0.25">
      <c r="A15" s="2" t="s">
        <v>1</v>
      </c>
      <c r="B15">
        <v>279</v>
      </c>
      <c r="C15">
        <v>274</v>
      </c>
      <c r="D15">
        <v>293</v>
      </c>
      <c r="E15">
        <v>372</v>
      </c>
      <c r="F15">
        <v>402</v>
      </c>
      <c r="G15" s="1">
        <v>436</v>
      </c>
      <c r="H15" s="3">
        <f>G15/B15-1</f>
        <v>0.56272401433691766</v>
      </c>
      <c r="J15" s="3">
        <f>B15/B37</f>
        <v>0.15064794816414687</v>
      </c>
      <c r="K15" s="3">
        <f t="shared" ref="K15:O15" si="9">C15/C37</f>
        <v>0.14383202099737533</v>
      </c>
      <c r="L15" s="3">
        <f t="shared" si="9"/>
        <v>0.14812942366026288</v>
      </c>
      <c r="M15" s="3">
        <f t="shared" si="9"/>
        <v>0.17505882352941177</v>
      </c>
      <c r="N15" s="3">
        <f t="shared" si="9"/>
        <v>0.18256130790190736</v>
      </c>
      <c r="O15" s="3">
        <f t="shared" si="9"/>
        <v>0.19360568383658969</v>
      </c>
    </row>
    <row r="16" spans="1:15" x14ac:dyDescent="0.25">
      <c r="A16" s="2" t="s">
        <v>2</v>
      </c>
      <c r="B16">
        <v>373</v>
      </c>
      <c r="C16">
        <v>336</v>
      </c>
      <c r="D16">
        <v>343</v>
      </c>
      <c r="E16">
        <v>452</v>
      </c>
      <c r="F16">
        <v>418</v>
      </c>
      <c r="G16" s="1">
        <v>461</v>
      </c>
      <c r="H16" s="3">
        <f t="shared" ref="H16:H22" si="10">G16/B16-1</f>
        <v>0.23592493297587125</v>
      </c>
      <c r="J16" s="3">
        <f t="shared" ref="J16:J22" si="11">B16/B38</f>
        <v>0.18724899598393574</v>
      </c>
      <c r="K16" s="3">
        <f t="shared" ref="K16:K22" si="12">C16/C38</f>
        <v>0.15767245424683246</v>
      </c>
      <c r="L16" s="3">
        <f t="shared" ref="L16:L22" si="13">D16/D38</f>
        <v>0.15916473317865429</v>
      </c>
      <c r="M16" s="3">
        <f t="shared" ref="M16:M22" si="14">E16/E38</f>
        <v>0.19152542372881357</v>
      </c>
      <c r="N16" s="3">
        <f t="shared" ref="N16:N22" si="15">F16/F38</f>
        <v>0.17358803986710963</v>
      </c>
      <c r="O16" s="3">
        <f t="shared" ref="O16:O22" si="16">G16/G38</f>
        <v>0.18410543130990414</v>
      </c>
    </row>
    <row r="17" spans="1:15" x14ac:dyDescent="0.25">
      <c r="A17" s="2" t="s">
        <v>3</v>
      </c>
      <c r="B17">
        <v>321</v>
      </c>
      <c r="C17">
        <v>330</v>
      </c>
      <c r="D17">
        <v>349</v>
      </c>
      <c r="E17">
        <v>409</v>
      </c>
      <c r="F17">
        <v>422</v>
      </c>
      <c r="G17" s="1">
        <v>450</v>
      </c>
      <c r="H17" s="3">
        <f t="shared" si="10"/>
        <v>0.40186915887850461</v>
      </c>
      <c r="J17" s="3">
        <f t="shared" si="11"/>
        <v>0.1553727008712488</v>
      </c>
      <c r="K17" s="3">
        <f t="shared" si="12"/>
        <v>0.15676959619952494</v>
      </c>
      <c r="L17" s="3">
        <f t="shared" si="13"/>
        <v>0.16105214582371943</v>
      </c>
      <c r="M17" s="3">
        <f t="shared" si="14"/>
        <v>0.18332586284177499</v>
      </c>
      <c r="N17" s="3">
        <f t="shared" si="15"/>
        <v>0.18387799564270152</v>
      </c>
      <c r="O17" s="3">
        <f t="shared" si="16"/>
        <v>0.19140791152700978</v>
      </c>
    </row>
    <row r="18" spans="1:15" x14ac:dyDescent="0.25">
      <c r="A18" s="2" t="s">
        <v>4</v>
      </c>
      <c r="B18">
        <v>1613</v>
      </c>
      <c r="C18">
        <v>1704</v>
      </c>
      <c r="D18">
        <v>1838</v>
      </c>
      <c r="E18">
        <v>1925</v>
      </c>
      <c r="F18">
        <v>1937</v>
      </c>
      <c r="G18" s="1">
        <v>1932</v>
      </c>
      <c r="H18" s="3">
        <f t="shared" si="10"/>
        <v>0.19776813391196524</v>
      </c>
      <c r="J18" s="3">
        <f t="shared" si="11"/>
        <v>0.23366652180211503</v>
      </c>
      <c r="K18" s="3">
        <f t="shared" si="12"/>
        <v>0.2506619593998235</v>
      </c>
      <c r="L18" s="3">
        <f t="shared" si="13"/>
        <v>0.2593847022297488</v>
      </c>
      <c r="M18" s="3">
        <f t="shared" si="14"/>
        <v>0.25601808751163718</v>
      </c>
      <c r="N18" s="3">
        <f t="shared" si="15"/>
        <v>0.26066478266720494</v>
      </c>
      <c r="O18" s="3">
        <f t="shared" si="16"/>
        <v>0.26111636707663199</v>
      </c>
    </row>
    <row r="19" spans="1:15" x14ac:dyDescent="0.25">
      <c r="A19" s="2" t="s">
        <v>5</v>
      </c>
      <c r="B19">
        <v>1088</v>
      </c>
      <c r="C19">
        <v>1118</v>
      </c>
      <c r="D19">
        <v>1216</v>
      </c>
      <c r="E19">
        <v>1337</v>
      </c>
      <c r="F19">
        <v>1313</v>
      </c>
      <c r="G19" s="1">
        <v>1358</v>
      </c>
      <c r="H19" s="3">
        <f t="shared" si="10"/>
        <v>0.24816176470588225</v>
      </c>
      <c r="J19" s="3">
        <f t="shared" si="11"/>
        <v>0.22581984225819843</v>
      </c>
      <c r="K19" s="3">
        <f t="shared" si="12"/>
        <v>0.2260412454508694</v>
      </c>
      <c r="L19" s="3">
        <f t="shared" si="13"/>
        <v>0.23754639578042586</v>
      </c>
      <c r="M19" s="3">
        <f t="shared" si="14"/>
        <v>0.24559147685525348</v>
      </c>
      <c r="N19" s="3">
        <f t="shared" si="15"/>
        <v>0.23683261183261184</v>
      </c>
      <c r="O19" s="3">
        <f t="shared" si="16"/>
        <v>0.2410365637202698</v>
      </c>
    </row>
    <row r="20" spans="1:15" x14ac:dyDescent="0.25">
      <c r="A20" s="2" t="s">
        <v>6</v>
      </c>
      <c r="B20">
        <v>770</v>
      </c>
      <c r="C20">
        <v>765</v>
      </c>
      <c r="D20">
        <v>823</v>
      </c>
      <c r="E20">
        <v>881</v>
      </c>
      <c r="F20">
        <v>891</v>
      </c>
      <c r="G20" s="1">
        <v>959</v>
      </c>
      <c r="H20" s="3">
        <f t="shared" si="10"/>
        <v>0.24545454545454537</v>
      </c>
      <c r="J20" s="3">
        <f t="shared" si="11"/>
        <v>0.16548463356973994</v>
      </c>
      <c r="K20" s="3">
        <f t="shared" si="12"/>
        <v>0.15897755610972569</v>
      </c>
      <c r="L20" s="3">
        <f t="shared" si="13"/>
        <v>0.16342335186656076</v>
      </c>
      <c r="M20" s="3">
        <f t="shared" si="14"/>
        <v>0.1705051287013741</v>
      </c>
      <c r="N20" s="3">
        <f t="shared" si="15"/>
        <v>0.17121445042275174</v>
      </c>
      <c r="O20" s="3">
        <f t="shared" si="16"/>
        <v>0.17828592675218441</v>
      </c>
    </row>
    <row r="21" spans="1:15" x14ac:dyDescent="0.25">
      <c r="A21" s="2" t="s">
        <v>7</v>
      </c>
      <c r="B21">
        <v>474</v>
      </c>
      <c r="C21">
        <v>499</v>
      </c>
      <c r="D21">
        <v>522</v>
      </c>
      <c r="E21">
        <v>575</v>
      </c>
      <c r="F21">
        <v>582</v>
      </c>
      <c r="G21" s="1">
        <v>592</v>
      </c>
      <c r="H21" s="3">
        <f t="shared" si="10"/>
        <v>0.24894514767932496</v>
      </c>
      <c r="J21" s="3">
        <f t="shared" si="11"/>
        <v>0.20352082438814942</v>
      </c>
      <c r="K21" s="3">
        <f t="shared" si="12"/>
        <v>0.2036734693877551</v>
      </c>
      <c r="L21" s="3">
        <f t="shared" si="13"/>
        <v>0.20185614849187936</v>
      </c>
      <c r="M21" s="3">
        <f t="shared" si="14"/>
        <v>0.21375464684014869</v>
      </c>
      <c r="N21" s="3">
        <f t="shared" si="15"/>
        <v>0.2113289760348584</v>
      </c>
      <c r="O21" s="3">
        <f t="shared" si="16"/>
        <v>0.20713785864240727</v>
      </c>
    </row>
    <row r="22" spans="1:15" x14ac:dyDescent="0.25">
      <c r="A22" s="2" t="s">
        <v>8</v>
      </c>
      <c r="B22">
        <f t="shared" ref="B22:E22" si="17">SUM(B15:B21)</f>
        <v>4918</v>
      </c>
      <c r="C22">
        <f t="shared" si="17"/>
        <v>5026</v>
      </c>
      <c r="D22">
        <f t="shared" si="17"/>
        <v>5384</v>
      </c>
      <c r="E22">
        <f t="shared" si="17"/>
        <v>5951</v>
      </c>
      <c r="F22">
        <f t="shared" ref="F22:G22" si="18">SUM(F15:F21)</f>
        <v>5965</v>
      </c>
      <c r="G22">
        <f t="shared" si="18"/>
        <v>6188</v>
      </c>
      <c r="H22" s="3">
        <f t="shared" si="10"/>
        <v>0.25823505490036602</v>
      </c>
      <c r="J22" s="3">
        <f t="shared" si="11"/>
        <v>0.19981310689473042</v>
      </c>
      <c r="K22" s="3">
        <f t="shared" si="12"/>
        <v>0.19986479500536844</v>
      </c>
      <c r="L22" s="3">
        <f t="shared" si="13"/>
        <v>0.20607034868144067</v>
      </c>
      <c r="M22" s="3">
        <f t="shared" si="14"/>
        <v>0.21611708309122604</v>
      </c>
      <c r="N22" s="3">
        <f t="shared" si="15"/>
        <v>0.21427545082261656</v>
      </c>
      <c r="O22" s="3">
        <f t="shared" si="16"/>
        <v>0.21806392500969093</v>
      </c>
    </row>
    <row r="24" spans="1:15" x14ac:dyDescent="0.25">
      <c r="A24" s="2" t="s">
        <v>14</v>
      </c>
    </row>
    <row r="25" spans="1:15" x14ac:dyDescent="0.25">
      <c r="B25" s="2">
        <v>2017</v>
      </c>
      <c r="C25" s="2">
        <v>2018</v>
      </c>
      <c r="D25" s="2">
        <v>2019</v>
      </c>
      <c r="E25" s="2">
        <v>2020</v>
      </c>
      <c r="F25" s="2">
        <v>2021</v>
      </c>
      <c r="G25" s="2">
        <v>2022</v>
      </c>
      <c r="H25" t="s">
        <v>17</v>
      </c>
      <c r="J25" s="2">
        <v>2017</v>
      </c>
      <c r="K25" s="2">
        <v>2018</v>
      </c>
      <c r="L25" s="2">
        <v>2019</v>
      </c>
      <c r="M25" s="2">
        <v>2020</v>
      </c>
      <c r="N25" s="2">
        <v>2021</v>
      </c>
      <c r="O25" s="2">
        <v>2022</v>
      </c>
    </row>
    <row r="26" spans="1:15" x14ac:dyDescent="0.25">
      <c r="A26" s="2" t="s">
        <v>1</v>
      </c>
      <c r="B26">
        <v>508</v>
      </c>
      <c r="C26">
        <v>531</v>
      </c>
      <c r="D26">
        <v>547</v>
      </c>
      <c r="E26">
        <v>612</v>
      </c>
      <c r="F26">
        <v>665</v>
      </c>
      <c r="G26" s="1">
        <v>678</v>
      </c>
      <c r="H26" s="3">
        <f>G26/B26-1</f>
        <v>0.33464566929133865</v>
      </c>
      <c r="J26" s="3">
        <f>B26/B37</f>
        <v>0.27429805615550756</v>
      </c>
      <c r="K26" s="3">
        <f t="shared" ref="K26:O26" si="19">C26/C37</f>
        <v>0.27874015748031494</v>
      </c>
      <c r="L26" s="3">
        <f t="shared" si="19"/>
        <v>0.27654196157735084</v>
      </c>
      <c r="M26" s="3">
        <f t="shared" si="19"/>
        <v>0.28799999999999998</v>
      </c>
      <c r="N26" s="3">
        <f t="shared" si="19"/>
        <v>0.30199818346957313</v>
      </c>
      <c r="O26" s="3">
        <f t="shared" si="19"/>
        <v>0.30106571936056836</v>
      </c>
    </row>
    <row r="27" spans="1:15" x14ac:dyDescent="0.25">
      <c r="A27" s="2" t="s">
        <v>2</v>
      </c>
      <c r="B27">
        <v>635</v>
      </c>
      <c r="C27">
        <v>676</v>
      </c>
      <c r="D27">
        <v>674</v>
      </c>
      <c r="E27">
        <v>691</v>
      </c>
      <c r="F27">
        <v>809</v>
      </c>
      <c r="G27" s="1">
        <v>832</v>
      </c>
      <c r="H27" s="3">
        <f t="shared" ref="H27:H33" si="20">G27/B27-1</f>
        <v>0.31023622047244093</v>
      </c>
      <c r="J27" s="3">
        <f t="shared" ref="J27:J33" si="21">B27/B38</f>
        <v>0.31877510040160645</v>
      </c>
      <c r="K27" s="3">
        <f t="shared" ref="K27:K33" si="22">C27/C38</f>
        <v>0.31722196152041293</v>
      </c>
      <c r="L27" s="3">
        <f t="shared" ref="L27:L33" si="23">D27/D38</f>
        <v>0.31276102088167052</v>
      </c>
      <c r="M27" s="3">
        <f t="shared" ref="M27:M33" si="24">E27/E38</f>
        <v>0.29279661016949154</v>
      </c>
      <c r="N27" s="3">
        <f t="shared" ref="N27:N33" si="25">F27/F38</f>
        <v>0.33596345514950166</v>
      </c>
      <c r="O27" s="3">
        <f t="shared" ref="O27:O33" si="26">G27/G38</f>
        <v>0.33226837060702874</v>
      </c>
    </row>
    <row r="28" spans="1:15" x14ac:dyDescent="0.25">
      <c r="A28" s="2" t="s">
        <v>3</v>
      </c>
      <c r="B28">
        <v>581</v>
      </c>
      <c r="C28">
        <v>599</v>
      </c>
      <c r="D28">
        <v>652</v>
      </c>
      <c r="E28">
        <v>676</v>
      </c>
      <c r="F28">
        <v>685</v>
      </c>
      <c r="G28" s="1">
        <v>692</v>
      </c>
      <c r="H28" s="3">
        <f t="shared" si="20"/>
        <v>0.1910499139414803</v>
      </c>
      <c r="J28" s="3">
        <f t="shared" si="21"/>
        <v>0.28121974830590513</v>
      </c>
      <c r="K28" s="3">
        <f t="shared" si="22"/>
        <v>0.2845605700712589</v>
      </c>
      <c r="L28" s="3">
        <f t="shared" si="23"/>
        <v>0.30087678818643288</v>
      </c>
      <c r="M28" s="3">
        <f t="shared" si="24"/>
        <v>0.30300313760645453</v>
      </c>
      <c r="N28" s="3">
        <f t="shared" si="25"/>
        <v>0.29847494553376908</v>
      </c>
      <c r="O28" s="3">
        <f t="shared" si="26"/>
        <v>0.29434283283709062</v>
      </c>
    </row>
    <row r="29" spans="1:15" x14ac:dyDescent="0.25">
      <c r="A29" s="2" t="s">
        <v>4</v>
      </c>
      <c r="B29">
        <v>2296</v>
      </c>
      <c r="C29">
        <v>2203</v>
      </c>
      <c r="D29">
        <v>2167</v>
      </c>
      <c r="E29">
        <v>2228</v>
      </c>
      <c r="F29">
        <v>2147</v>
      </c>
      <c r="G29" s="1">
        <v>2141</v>
      </c>
      <c r="H29" s="3">
        <f t="shared" si="20"/>
        <v>-6.7508710801393756E-2</v>
      </c>
      <c r="J29" s="3">
        <f t="shared" si="21"/>
        <v>0.33260901057511227</v>
      </c>
      <c r="K29" s="3">
        <f t="shared" si="22"/>
        <v>0.32406590173580463</v>
      </c>
      <c r="L29" s="3">
        <f t="shared" si="23"/>
        <v>0.30581428168219021</v>
      </c>
      <c r="M29" s="3">
        <f t="shared" si="24"/>
        <v>0.29631599946801435</v>
      </c>
      <c r="N29" s="3">
        <f t="shared" si="25"/>
        <v>0.28892477459292154</v>
      </c>
      <c r="O29" s="3">
        <f t="shared" si="26"/>
        <v>0.28936342749020139</v>
      </c>
    </row>
    <row r="30" spans="1:15" x14ac:dyDescent="0.25">
      <c r="A30" s="2" t="s">
        <v>5</v>
      </c>
      <c r="B30">
        <v>1522</v>
      </c>
      <c r="C30">
        <v>1548</v>
      </c>
      <c r="D30">
        <v>1620</v>
      </c>
      <c r="E30">
        <v>1748</v>
      </c>
      <c r="F30">
        <v>1781</v>
      </c>
      <c r="G30" s="1">
        <v>1747</v>
      </c>
      <c r="H30" s="3">
        <f t="shared" si="20"/>
        <v>0.14783180026281206</v>
      </c>
      <c r="J30" s="3">
        <f t="shared" si="21"/>
        <v>0.31589871315898715</v>
      </c>
      <c r="K30" s="3">
        <f t="shared" si="22"/>
        <v>0.3129801860088961</v>
      </c>
      <c r="L30" s="3">
        <f t="shared" si="23"/>
        <v>0.31646806016800155</v>
      </c>
      <c r="M30" s="3">
        <f t="shared" si="24"/>
        <v>0.32108743570903747</v>
      </c>
      <c r="N30" s="3">
        <f t="shared" si="25"/>
        <v>0.32124819624819623</v>
      </c>
      <c r="O30" s="3">
        <f t="shared" si="26"/>
        <v>0.31008164714235004</v>
      </c>
    </row>
    <row r="31" spans="1:15" x14ac:dyDescent="0.25">
      <c r="A31" s="2" t="s">
        <v>6</v>
      </c>
      <c r="B31">
        <v>1450</v>
      </c>
      <c r="C31">
        <v>1474</v>
      </c>
      <c r="D31">
        <v>1573</v>
      </c>
      <c r="E31">
        <v>1645</v>
      </c>
      <c r="F31">
        <v>1652</v>
      </c>
      <c r="G31" s="1">
        <v>1663</v>
      </c>
      <c r="H31" s="3">
        <f t="shared" si="20"/>
        <v>0.14689655172413785</v>
      </c>
      <c r="J31" s="3">
        <f t="shared" si="21"/>
        <v>0.31162690737158821</v>
      </c>
      <c r="K31" s="3">
        <f t="shared" si="22"/>
        <v>0.30631753948462176</v>
      </c>
      <c r="L31" s="3">
        <f t="shared" si="23"/>
        <v>0.31235107227958697</v>
      </c>
      <c r="M31" s="3">
        <f t="shared" si="24"/>
        <v>0.31836655699632282</v>
      </c>
      <c r="N31" s="3">
        <f t="shared" si="25"/>
        <v>0.31744811683320523</v>
      </c>
      <c r="O31" s="3">
        <f t="shared" si="26"/>
        <v>0.30916527235545638</v>
      </c>
    </row>
    <row r="32" spans="1:15" x14ac:dyDescent="0.25">
      <c r="A32" s="2" t="s">
        <v>7</v>
      </c>
      <c r="B32">
        <v>564</v>
      </c>
      <c r="C32">
        <v>557</v>
      </c>
      <c r="D32">
        <v>630</v>
      </c>
      <c r="E32">
        <v>637</v>
      </c>
      <c r="F32">
        <v>655</v>
      </c>
      <c r="G32" s="1">
        <v>713</v>
      </c>
      <c r="H32" s="3">
        <f t="shared" si="20"/>
        <v>0.26418439716312059</v>
      </c>
      <c r="J32" s="3">
        <f t="shared" si="21"/>
        <v>0.24216401889222841</v>
      </c>
      <c r="K32" s="3">
        <f t="shared" si="22"/>
        <v>0.22734693877551021</v>
      </c>
      <c r="L32" s="3">
        <f t="shared" si="23"/>
        <v>0.24361948955916474</v>
      </c>
      <c r="M32" s="3">
        <f t="shared" si="24"/>
        <v>0.23680297397769517</v>
      </c>
      <c r="N32" s="3">
        <f t="shared" si="25"/>
        <v>0.23783587509077705</v>
      </c>
      <c r="O32" s="3">
        <f t="shared" si="26"/>
        <v>0.24947515745276416</v>
      </c>
    </row>
    <row r="33" spans="1:15" x14ac:dyDescent="0.25">
      <c r="A33" s="2" t="s">
        <v>8</v>
      </c>
      <c r="B33">
        <f t="shared" ref="B33:G33" si="27">SUM(B26:B32)</f>
        <v>7556</v>
      </c>
      <c r="C33">
        <f t="shared" si="27"/>
        <v>7588</v>
      </c>
      <c r="D33">
        <f t="shared" si="27"/>
        <v>7863</v>
      </c>
      <c r="E33">
        <f t="shared" si="27"/>
        <v>8237</v>
      </c>
      <c r="F33">
        <f t="shared" si="27"/>
        <v>8394</v>
      </c>
      <c r="G33">
        <f t="shared" si="27"/>
        <v>8466</v>
      </c>
      <c r="H33" s="3">
        <f t="shared" si="20"/>
        <v>0.12043409211222866</v>
      </c>
      <c r="J33" s="3">
        <f t="shared" si="21"/>
        <v>0.3069922398732377</v>
      </c>
      <c r="K33" s="3">
        <f t="shared" si="22"/>
        <v>0.30174573507774288</v>
      </c>
      <c r="L33" s="3">
        <f t="shared" si="23"/>
        <v>0.30095303708806981</v>
      </c>
      <c r="M33" s="3">
        <f t="shared" si="24"/>
        <v>0.29913567693201626</v>
      </c>
      <c r="N33" s="3">
        <f t="shared" si="25"/>
        <v>0.30153028234786983</v>
      </c>
      <c r="O33" s="3">
        <f t="shared" si="26"/>
        <v>0.2983402050956761</v>
      </c>
    </row>
    <row r="35" spans="1:15" x14ac:dyDescent="0.25">
      <c r="A35" s="2" t="s">
        <v>0</v>
      </c>
    </row>
    <row r="36" spans="1:15" x14ac:dyDescent="0.25">
      <c r="B36" s="2">
        <v>2017</v>
      </c>
      <c r="C36" s="2">
        <v>2018</v>
      </c>
      <c r="D36" s="2">
        <v>2019</v>
      </c>
      <c r="E36" s="2">
        <v>2020</v>
      </c>
      <c r="F36" s="2">
        <v>2021</v>
      </c>
      <c r="G36" s="2">
        <v>2022</v>
      </c>
    </row>
    <row r="37" spans="1:15" x14ac:dyDescent="0.25">
      <c r="A37" s="2" t="s">
        <v>1</v>
      </c>
      <c r="B37">
        <f>B4+B15+B26</f>
        <v>1852</v>
      </c>
      <c r="C37">
        <f t="shared" ref="C37:G37" si="28">C4+C15+C26</f>
        <v>1905</v>
      </c>
      <c r="D37">
        <f t="shared" si="28"/>
        <v>1978</v>
      </c>
      <c r="E37">
        <f t="shared" si="28"/>
        <v>2125</v>
      </c>
      <c r="F37">
        <f t="shared" si="28"/>
        <v>2202</v>
      </c>
      <c r="G37">
        <f t="shared" si="28"/>
        <v>2252</v>
      </c>
    </row>
    <row r="38" spans="1:15" x14ac:dyDescent="0.25">
      <c r="A38" s="2" t="s">
        <v>2</v>
      </c>
      <c r="B38">
        <f t="shared" ref="B38:G43" si="29">B5+B16+B27</f>
        <v>1992</v>
      </c>
      <c r="C38">
        <f t="shared" si="29"/>
        <v>2131</v>
      </c>
      <c r="D38">
        <f t="shared" si="29"/>
        <v>2155</v>
      </c>
      <c r="E38">
        <f t="shared" si="29"/>
        <v>2360</v>
      </c>
      <c r="F38">
        <f t="shared" si="29"/>
        <v>2408</v>
      </c>
      <c r="G38">
        <f t="shared" si="29"/>
        <v>2504</v>
      </c>
    </row>
    <row r="39" spans="1:15" x14ac:dyDescent="0.25">
      <c r="A39" s="2" t="s">
        <v>3</v>
      </c>
      <c r="B39">
        <f t="shared" si="29"/>
        <v>2066</v>
      </c>
      <c r="C39">
        <f t="shared" si="29"/>
        <v>2105</v>
      </c>
      <c r="D39">
        <f t="shared" si="29"/>
        <v>2167</v>
      </c>
      <c r="E39">
        <f t="shared" si="29"/>
        <v>2231</v>
      </c>
      <c r="F39">
        <f t="shared" si="29"/>
        <v>2295</v>
      </c>
      <c r="G39">
        <f t="shared" si="29"/>
        <v>2351</v>
      </c>
    </row>
    <row r="40" spans="1:15" x14ac:dyDescent="0.25">
      <c r="A40" s="2" t="s">
        <v>4</v>
      </c>
      <c r="B40">
        <f t="shared" si="29"/>
        <v>6903</v>
      </c>
      <c r="C40">
        <f t="shared" si="29"/>
        <v>6798</v>
      </c>
      <c r="D40">
        <f t="shared" si="29"/>
        <v>7086</v>
      </c>
      <c r="E40">
        <f t="shared" si="29"/>
        <v>7519</v>
      </c>
      <c r="F40">
        <f t="shared" si="29"/>
        <v>7431</v>
      </c>
      <c r="G40">
        <f t="shared" si="29"/>
        <v>7399</v>
      </c>
    </row>
    <row r="41" spans="1:15" x14ac:dyDescent="0.25">
      <c r="A41" s="2" t="s">
        <v>5</v>
      </c>
      <c r="B41">
        <f t="shared" si="29"/>
        <v>4818</v>
      </c>
      <c r="C41">
        <f t="shared" si="29"/>
        <v>4946</v>
      </c>
      <c r="D41">
        <f t="shared" si="29"/>
        <v>5119</v>
      </c>
      <c r="E41">
        <f t="shared" si="29"/>
        <v>5444</v>
      </c>
      <c r="F41">
        <f t="shared" si="29"/>
        <v>5544</v>
      </c>
      <c r="G41">
        <f t="shared" si="29"/>
        <v>5634</v>
      </c>
    </row>
    <row r="42" spans="1:15" x14ac:dyDescent="0.25">
      <c r="A42" s="2" t="s">
        <v>6</v>
      </c>
      <c r="B42">
        <f t="shared" si="29"/>
        <v>4653</v>
      </c>
      <c r="C42">
        <f t="shared" si="29"/>
        <v>4812</v>
      </c>
      <c r="D42">
        <f t="shared" si="29"/>
        <v>5036</v>
      </c>
      <c r="E42">
        <f t="shared" si="29"/>
        <v>5167</v>
      </c>
      <c r="F42">
        <f t="shared" si="29"/>
        <v>5204</v>
      </c>
      <c r="G42">
        <f t="shared" si="29"/>
        <v>5379</v>
      </c>
    </row>
    <row r="43" spans="1:15" x14ac:dyDescent="0.25">
      <c r="A43" s="2" t="s">
        <v>7</v>
      </c>
      <c r="B43">
        <f t="shared" si="29"/>
        <v>2329</v>
      </c>
      <c r="C43">
        <f t="shared" si="29"/>
        <v>2450</v>
      </c>
      <c r="D43">
        <f t="shared" si="29"/>
        <v>2586</v>
      </c>
      <c r="E43">
        <f t="shared" si="29"/>
        <v>2690</v>
      </c>
      <c r="F43">
        <f t="shared" si="29"/>
        <v>2754</v>
      </c>
      <c r="G43">
        <f t="shared" si="29"/>
        <v>2858</v>
      </c>
    </row>
    <row r="44" spans="1:15" x14ac:dyDescent="0.25">
      <c r="A44" s="2" t="s">
        <v>8</v>
      </c>
      <c r="B44">
        <f t="shared" ref="B44:G44" si="30">SUM(B37:B43)</f>
        <v>24613</v>
      </c>
      <c r="C44">
        <f t="shared" si="30"/>
        <v>25147</v>
      </c>
      <c r="D44">
        <f t="shared" si="30"/>
        <v>26127</v>
      </c>
      <c r="E44">
        <f t="shared" si="30"/>
        <v>27536</v>
      </c>
      <c r="F44">
        <f t="shared" si="30"/>
        <v>27838</v>
      </c>
      <c r="G44">
        <f t="shared" si="30"/>
        <v>28377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topLeftCell="A33" workbookViewId="0">
      <selection activeCell="A50" sqref="A50"/>
    </sheetView>
  </sheetViews>
  <sheetFormatPr defaultRowHeight="15" x14ac:dyDescent="0.25"/>
  <cols>
    <col min="1" max="1" width="18.28515625" style="2" customWidth="1"/>
  </cols>
  <sheetData>
    <row r="1" spans="1:14" x14ac:dyDescent="0.25">
      <c r="A1" s="2" t="s">
        <v>50</v>
      </c>
      <c r="I1" s="2" t="s">
        <v>78</v>
      </c>
    </row>
    <row r="2" spans="1:14" x14ac:dyDescent="0.25">
      <c r="A2" s="2" t="s">
        <v>80</v>
      </c>
    </row>
    <row r="3" spans="1:14" x14ac:dyDescent="0.25">
      <c r="B3" t="s">
        <v>71</v>
      </c>
      <c r="C3" t="s">
        <v>72</v>
      </c>
      <c r="D3" t="s">
        <v>73</v>
      </c>
      <c r="E3" t="s">
        <v>74</v>
      </c>
      <c r="F3" t="s">
        <v>75</v>
      </c>
      <c r="G3" t="s">
        <v>76</v>
      </c>
      <c r="I3" t="s">
        <v>71</v>
      </c>
      <c r="J3" t="s">
        <v>72</v>
      </c>
      <c r="K3" t="s">
        <v>73</v>
      </c>
      <c r="L3" t="s">
        <v>74</v>
      </c>
      <c r="M3" t="s">
        <v>75</v>
      </c>
      <c r="N3" t="s">
        <v>76</v>
      </c>
    </row>
    <row r="4" spans="1:14" x14ac:dyDescent="0.25">
      <c r="A4" s="2" t="s">
        <v>1</v>
      </c>
      <c r="B4">
        <v>578</v>
      </c>
      <c r="C4">
        <v>599</v>
      </c>
      <c r="D4">
        <v>621</v>
      </c>
      <c r="E4">
        <v>632</v>
      </c>
      <c r="F4">
        <v>676</v>
      </c>
      <c r="G4">
        <v>680</v>
      </c>
      <c r="I4" s="4">
        <v>100</v>
      </c>
      <c r="J4" s="4">
        <v>103.63321799307958</v>
      </c>
      <c r="K4" s="4">
        <v>107.43944636678199</v>
      </c>
      <c r="L4" s="4">
        <v>109.34256055363323</v>
      </c>
      <c r="M4" s="4">
        <v>116.95501730103805</v>
      </c>
      <c r="N4" s="4">
        <v>117.64705882352942</v>
      </c>
    </row>
    <row r="5" spans="1:14" x14ac:dyDescent="0.25">
      <c r="A5" s="2" t="s">
        <v>2</v>
      </c>
      <c r="B5">
        <v>520</v>
      </c>
      <c r="C5">
        <v>552</v>
      </c>
      <c r="D5">
        <v>548</v>
      </c>
      <c r="E5">
        <v>593</v>
      </c>
      <c r="F5">
        <v>639</v>
      </c>
      <c r="G5">
        <v>671</v>
      </c>
      <c r="I5" s="4">
        <v>100</v>
      </c>
      <c r="J5" s="4">
        <v>106.15384615384616</v>
      </c>
      <c r="K5" s="4">
        <v>105.38461538461539</v>
      </c>
      <c r="L5" s="4">
        <v>114.03846153846153</v>
      </c>
      <c r="M5" s="4">
        <v>122.88461538461539</v>
      </c>
      <c r="N5" s="4">
        <v>129.03846153846155</v>
      </c>
    </row>
    <row r="6" spans="1:14" x14ac:dyDescent="0.25">
      <c r="A6" s="2" t="s">
        <v>3</v>
      </c>
      <c r="B6">
        <v>667</v>
      </c>
      <c r="C6">
        <v>666</v>
      </c>
      <c r="D6">
        <v>625</v>
      </c>
      <c r="E6">
        <v>677</v>
      </c>
      <c r="F6">
        <v>706</v>
      </c>
      <c r="G6">
        <v>720</v>
      </c>
      <c r="I6" s="4">
        <v>100</v>
      </c>
      <c r="J6" s="4">
        <v>99.850074962518747</v>
      </c>
      <c r="K6" s="4">
        <v>93.703148425787106</v>
      </c>
      <c r="L6" s="4">
        <v>101.4992503748126</v>
      </c>
      <c r="M6" s="4">
        <v>105.84707646176912</v>
      </c>
      <c r="N6" s="4">
        <v>107.94602698650675</v>
      </c>
    </row>
    <row r="7" spans="1:14" x14ac:dyDescent="0.25">
      <c r="A7" s="2" t="s">
        <v>4</v>
      </c>
      <c r="B7">
        <v>1646</v>
      </c>
      <c r="C7">
        <v>1634</v>
      </c>
      <c r="D7">
        <v>1725</v>
      </c>
      <c r="E7">
        <v>1813</v>
      </c>
      <c r="F7">
        <v>1822</v>
      </c>
      <c r="G7">
        <v>1782</v>
      </c>
      <c r="I7" s="4">
        <v>100</v>
      </c>
      <c r="J7" s="4">
        <v>99.270959902794658</v>
      </c>
      <c r="K7" s="4">
        <v>104.79951397326852</v>
      </c>
      <c r="L7" s="4">
        <v>110.14580801944108</v>
      </c>
      <c r="M7" s="4">
        <v>110.69258809234508</v>
      </c>
      <c r="N7" s="4">
        <v>108.26245443499391</v>
      </c>
    </row>
    <row r="8" spans="1:14" x14ac:dyDescent="0.25">
      <c r="A8" s="2" t="s">
        <v>5</v>
      </c>
      <c r="B8">
        <v>1338</v>
      </c>
      <c r="C8">
        <v>1424</v>
      </c>
      <c r="D8">
        <v>1439</v>
      </c>
      <c r="E8">
        <v>1482</v>
      </c>
      <c r="F8">
        <v>1537</v>
      </c>
      <c r="G8">
        <v>1609</v>
      </c>
      <c r="I8" s="4">
        <v>100</v>
      </c>
      <c r="J8" s="4">
        <v>106.42750373692078</v>
      </c>
      <c r="K8" s="4">
        <v>107.54857997010463</v>
      </c>
      <c r="L8" s="4">
        <v>110.76233183856503</v>
      </c>
      <c r="M8" s="4">
        <v>114.87294469357249</v>
      </c>
      <c r="N8" s="4">
        <v>120.254110612855</v>
      </c>
    </row>
    <row r="9" spans="1:14" x14ac:dyDescent="0.25">
      <c r="A9" s="2" t="s">
        <v>6</v>
      </c>
      <c r="B9">
        <v>1353</v>
      </c>
      <c r="C9">
        <v>1464</v>
      </c>
      <c r="D9">
        <v>1489</v>
      </c>
      <c r="E9">
        <v>1474</v>
      </c>
      <c r="F9">
        <v>1519</v>
      </c>
      <c r="G9">
        <v>1539</v>
      </c>
      <c r="I9" s="4">
        <v>100</v>
      </c>
      <c r="J9" s="4">
        <v>108.2039911308204</v>
      </c>
      <c r="K9" s="4">
        <v>110.05173688100518</v>
      </c>
      <c r="L9" s="4">
        <v>108.9430894308943</v>
      </c>
      <c r="M9" s="4">
        <v>112.26903178122691</v>
      </c>
      <c r="N9" s="4">
        <v>113.74722838137473</v>
      </c>
    </row>
    <row r="10" spans="1:14" x14ac:dyDescent="0.25">
      <c r="A10" s="2" t="s">
        <v>7</v>
      </c>
      <c r="B10">
        <v>727</v>
      </c>
      <c r="C10">
        <v>760</v>
      </c>
      <c r="D10">
        <v>806</v>
      </c>
      <c r="E10">
        <v>827</v>
      </c>
      <c r="F10">
        <v>848</v>
      </c>
      <c r="G10">
        <v>885</v>
      </c>
      <c r="I10" s="4">
        <v>100</v>
      </c>
      <c r="J10" s="4">
        <v>104.53920220082532</v>
      </c>
      <c r="K10" s="4">
        <v>110.8665749656121</v>
      </c>
      <c r="L10" s="4">
        <v>113.75515818431911</v>
      </c>
      <c r="M10" s="4">
        <v>116.64374140302614</v>
      </c>
      <c r="N10" s="4">
        <v>121.73314993122422</v>
      </c>
    </row>
    <row r="11" spans="1:14" x14ac:dyDescent="0.25">
      <c r="A11" s="2" t="s">
        <v>8</v>
      </c>
      <c r="B11">
        <v>6829</v>
      </c>
      <c r="C11">
        <v>7099</v>
      </c>
      <c r="D11">
        <v>7253</v>
      </c>
      <c r="E11">
        <v>7498</v>
      </c>
      <c r="F11">
        <v>7747</v>
      </c>
      <c r="G11">
        <v>7886</v>
      </c>
      <c r="I11" s="4">
        <v>100</v>
      </c>
      <c r="J11" s="4">
        <v>103.95372675355104</v>
      </c>
      <c r="K11" s="4">
        <v>106.20881534631718</v>
      </c>
      <c r="L11" s="4">
        <v>109.79645628935421</v>
      </c>
      <c r="M11" s="4">
        <v>113.44267096207349</v>
      </c>
      <c r="N11" s="4">
        <v>115.47810806853127</v>
      </c>
    </row>
    <row r="14" spans="1:14" x14ac:dyDescent="0.25">
      <c r="A14" s="2" t="s">
        <v>77</v>
      </c>
    </row>
    <row r="15" spans="1:14" x14ac:dyDescent="0.25">
      <c r="B15" t="s">
        <v>71</v>
      </c>
      <c r="C15" t="s">
        <v>72</v>
      </c>
      <c r="D15" t="s">
        <v>73</v>
      </c>
      <c r="E15" t="s">
        <v>74</v>
      </c>
      <c r="F15" t="s">
        <v>75</v>
      </c>
      <c r="G15" t="s">
        <v>76</v>
      </c>
      <c r="I15" t="s">
        <v>71</v>
      </c>
      <c r="J15" t="s">
        <v>72</v>
      </c>
      <c r="K15" t="s">
        <v>73</v>
      </c>
      <c r="L15" t="s">
        <v>74</v>
      </c>
      <c r="M15" t="s">
        <v>75</v>
      </c>
      <c r="N15" t="s">
        <v>76</v>
      </c>
    </row>
    <row r="16" spans="1:14" x14ac:dyDescent="0.25">
      <c r="A16" s="2" t="s">
        <v>1</v>
      </c>
      <c r="B16">
        <v>720</v>
      </c>
      <c r="C16">
        <v>744</v>
      </c>
      <c r="D16">
        <v>781</v>
      </c>
      <c r="E16">
        <v>925</v>
      </c>
      <c r="F16">
        <v>928</v>
      </c>
      <c r="G16">
        <v>951</v>
      </c>
      <c r="I16" s="4">
        <v>100</v>
      </c>
      <c r="J16" s="4">
        <v>103.33333333333334</v>
      </c>
      <c r="K16" s="4">
        <v>108.47222222222221</v>
      </c>
      <c r="L16" s="4">
        <v>128.47222222222223</v>
      </c>
      <c r="M16" s="4">
        <v>128.88888888888889</v>
      </c>
      <c r="N16" s="4">
        <v>132.08333333333334</v>
      </c>
    </row>
    <row r="17" spans="1:14" x14ac:dyDescent="0.25">
      <c r="A17" s="2" t="s">
        <v>2</v>
      </c>
      <c r="B17">
        <v>806</v>
      </c>
      <c r="C17">
        <v>833</v>
      </c>
      <c r="D17">
        <v>854</v>
      </c>
      <c r="E17">
        <v>1003</v>
      </c>
      <c r="F17">
        <v>1045</v>
      </c>
      <c r="G17">
        <v>1048</v>
      </c>
      <c r="I17" s="4">
        <v>100</v>
      </c>
      <c r="J17" s="4">
        <v>103.34987593052109</v>
      </c>
      <c r="K17" s="4">
        <v>105.95533498759305</v>
      </c>
      <c r="L17" s="4">
        <v>124.44168734491315</v>
      </c>
      <c r="M17" s="4">
        <v>129.65260545905707</v>
      </c>
      <c r="N17" s="4">
        <v>130.02481389578165</v>
      </c>
    </row>
    <row r="18" spans="1:14" x14ac:dyDescent="0.25">
      <c r="A18" s="2" t="s">
        <v>3</v>
      </c>
      <c r="B18">
        <v>727</v>
      </c>
      <c r="C18">
        <v>746</v>
      </c>
      <c r="D18">
        <v>807</v>
      </c>
      <c r="E18">
        <v>840</v>
      </c>
      <c r="F18">
        <v>872</v>
      </c>
      <c r="G18">
        <v>911</v>
      </c>
      <c r="I18" s="4">
        <v>100</v>
      </c>
      <c r="J18" s="4">
        <v>102.61348005502062</v>
      </c>
      <c r="K18" s="4">
        <v>111.0041265474553</v>
      </c>
      <c r="L18" s="4">
        <v>115.54332874828062</v>
      </c>
      <c r="M18" s="4">
        <v>119.94497936726272</v>
      </c>
      <c r="N18" s="4">
        <v>125.30949105914718</v>
      </c>
    </row>
    <row r="19" spans="1:14" x14ac:dyDescent="0.25">
      <c r="A19" s="2" t="s">
        <v>4</v>
      </c>
      <c r="B19">
        <v>2815</v>
      </c>
      <c r="C19">
        <v>2791</v>
      </c>
      <c r="D19">
        <v>2953</v>
      </c>
      <c r="E19">
        <v>3280</v>
      </c>
      <c r="F19">
        <v>3315</v>
      </c>
      <c r="G19">
        <v>3400</v>
      </c>
      <c r="I19" s="4">
        <v>100</v>
      </c>
      <c r="J19" s="4">
        <v>99.147424511545296</v>
      </c>
      <c r="K19" s="4">
        <v>104.90230905861458</v>
      </c>
      <c r="L19" s="4">
        <v>116.51865008880995</v>
      </c>
      <c r="M19" s="4">
        <v>117.7619893428064</v>
      </c>
      <c r="N19" s="4">
        <v>120.78152753108348</v>
      </c>
    </row>
    <row r="20" spans="1:14" x14ac:dyDescent="0.25">
      <c r="A20" s="2" t="s">
        <v>5</v>
      </c>
      <c r="B20">
        <v>1947</v>
      </c>
      <c r="C20">
        <v>1943</v>
      </c>
      <c r="D20">
        <v>2073</v>
      </c>
      <c r="E20">
        <v>2283</v>
      </c>
      <c r="F20">
        <v>2300</v>
      </c>
      <c r="G20">
        <v>2368</v>
      </c>
      <c r="I20" s="4">
        <v>100</v>
      </c>
      <c r="J20" s="4">
        <v>99.794555726759114</v>
      </c>
      <c r="K20" s="4">
        <v>106.47149460708782</v>
      </c>
      <c r="L20" s="4">
        <v>117.25731895223421</v>
      </c>
      <c r="M20" s="4">
        <v>118.13045711350796</v>
      </c>
      <c r="N20" s="4">
        <v>121.62300975860299</v>
      </c>
    </row>
    <row r="21" spans="1:14" x14ac:dyDescent="0.25">
      <c r="A21" s="2" t="s">
        <v>6</v>
      </c>
      <c r="B21">
        <v>1862</v>
      </c>
      <c r="C21">
        <v>1921</v>
      </c>
      <c r="D21">
        <v>2021</v>
      </c>
      <c r="E21">
        <v>2146</v>
      </c>
      <c r="F21">
        <v>2180</v>
      </c>
      <c r="G21">
        <v>2224</v>
      </c>
      <c r="I21" s="4">
        <v>100</v>
      </c>
      <c r="J21" s="4">
        <v>103.1686358754028</v>
      </c>
      <c r="K21" s="4">
        <v>108.53920515574652</v>
      </c>
      <c r="L21" s="4">
        <v>115.25241675617615</v>
      </c>
      <c r="M21" s="4">
        <v>117.07841031149302</v>
      </c>
      <c r="N21" s="4">
        <v>119.44146079484426</v>
      </c>
    </row>
    <row r="22" spans="1:14" x14ac:dyDescent="0.25">
      <c r="A22" s="2" t="s">
        <v>7</v>
      </c>
      <c r="B22">
        <v>911</v>
      </c>
      <c r="C22">
        <v>977</v>
      </c>
      <c r="D22">
        <v>1004</v>
      </c>
      <c r="E22">
        <v>1094</v>
      </c>
      <c r="F22">
        <v>1129</v>
      </c>
      <c r="G22">
        <v>1178</v>
      </c>
      <c r="I22" s="4">
        <v>100</v>
      </c>
      <c r="J22" s="4">
        <v>107.24478594950604</v>
      </c>
      <c r="K22" s="4">
        <v>110.2085620197585</v>
      </c>
      <c r="L22" s="4">
        <v>120.08781558726673</v>
      </c>
      <c r="M22" s="4">
        <v>123.92974753018662</v>
      </c>
      <c r="N22" s="4">
        <v>129.30845225027443</v>
      </c>
    </row>
    <row r="23" spans="1:14" x14ac:dyDescent="0.25">
      <c r="A23" s="2" t="s">
        <v>8</v>
      </c>
      <c r="B23">
        <v>9788</v>
      </c>
      <c r="C23">
        <v>9955</v>
      </c>
      <c r="D23">
        <v>10493</v>
      </c>
      <c r="E23">
        <v>11571</v>
      </c>
      <c r="F23">
        <v>11769</v>
      </c>
      <c r="G23">
        <v>12080</v>
      </c>
      <c r="I23" s="4">
        <v>100</v>
      </c>
      <c r="J23" s="4">
        <v>101.70617082141398</v>
      </c>
      <c r="K23" s="4">
        <v>107.20269718022068</v>
      </c>
      <c r="L23" s="4">
        <v>118.21618308132406</v>
      </c>
      <c r="M23" s="4">
        <v>120.23906824683286</v>
      </c>
      <c r="N23" s="4">
        <v>123.41642827952595</v>
      </c>
    </row>
    <row r="26" spans="1:14" x14ac:dyDescent="0.25">
      <c r="A26" s="2" t="s">
        <v>79</v>
      </c>
    </row>
    <row r="27" spans="1:14" x14ac:dyDescent="0.25">
      <c r="B27" t="s">
        <v>71</v>
      </c>
      <c r="C27" t="s">
        <v>72</v>
      </c>
      <c r="D27" t="s">
        <v>73</v>
      </c>
      <c r="E27" t="s">
        <v>74</v>
      </c>
      <c r="F27" t="s">
        <v>75</v>
      </c>
      <c r="G27" t="s">
        <v>76</v>
      </c>
      <c r="I27" t="s">
        <v>71</v>
      </c>
      <c r="J27" t="s">
        <v>72</v>
      </c>
      <c r="K27" t="s">
        <v>73</v>
      </c>
      <c r="L27" t="s">
        <v>74</v>
      </c>
      <c r="M27" t="s">
        <v>75</v>
      </c>
      <c r="N27" t="s">
        <v>76</v>
      </c>
    </row>
    <row r="28" spans="1:14" x14ac:dyDescent="0.25">
      <c r="A28" s="2" t="s">
        <v>1</v>
      </c>
      <c r="B28">
        <v>554</v>
      </c>
      <c r="C28">
        <v>562</v>
      </c>
      <c r="D28">
        <v>576</v>
      </c>
      <c r="E28">
        <v>568</v>
      </c>
      <c r="F28">
        <v>598</v>
      </c>
      <c r="G28">
        <v>621</v>
      </c>
      <c r="I28" s="4">
        <v>100</v>
      </c>
      <c r="J28" s="4">
        <v>101.44404332129963</v>
      </c>
      <c r="K28" s="4">
        <v>103.97111913357399</v>
      </c>
      <c r="L28" s="4">
        <v>102.52707581227436</v>
      </c>
      <c r="M28" s="4">
        <v>107.94223826714801</v>
      </c>
      <c r="N28" s="4">
        <v>112.09386281588448</v>
      </c>
    </row>
    <row r="29" spans="1:14" x14ac:dyDescent="0.25">
      <c r="A29" s="2" t="s">
        <v>2</v>
      </c>
      <c r="B29">
        <v>666</v>
      </c>
      <c r="C29">
        <v>746</v>
      </c>
      <c r="D29">
        <v>753</v>
      </c>
      <c r="E29">
        <v>764</v>
      </c>
      <c r="F29">
        <v>724</v>
      </c>
      <c r="G29">
        <v>785</v>
      </c>
      <c r="I29" s="4">
        <v>100</v>
      </c>
      <c r="J29" s="4">
        <v>112.01201201201201</v>
      </c>
      <c r="K29" s="4">
        <v>113.06306306306307</v>
      </c>
      <c r="L29" s="4">
        <v>114.7147147147147</v>
      </c>
      <c r="M29" s="4">
        <v>108.7087087087087</v>
      </c>
      <c r="N29" s="4">
        <v>117.86786786786787</v>
      </c>
    </row>
    <row r="30" spans="1:14" x14ac:dyDescent="0.25">
      <c r="A30" s="2" t="s">
        <v>3</v>
      </c>
      <c r="B30">
        <v>672</v>
      </c>
      <c r="C30">
        <v>693</v>
      </c>
      <c r="D30">
        <v>735</v>
      </c>
      <c r="E30">
        <v>714</v>
      </c>
      <c r="F30">
        <v>717</v>
      </c>
      <c r="G30">
        <v>720</v>
      </c>
      <c r="I30" s="4">
        <v>100</v>
      </c>
      <c r="J30" s="4">
        <v>103.125</v>
      </c>
      <c r="K30" s="4">
        <v>109.375</v>
      </c>
      <c r="L30" s="4">
        <v>106.25</v>
      </c>
      <c r="M30" s="4">
        <v>106.69642857142858</v>
      </c>
      <c r="N30" s="4">
        <v>107.14285714285714</v>
      </c>
    </row>
    <row r="31" spans="1:14" x14ac:dyDescent="0.25">
      <c r="A31" s="2" t="s">
        <v>4</v>
      </c>
      <c r="B31">
        <v>2442</v>
      </c>
      <c r="C31">
        <v>2373</v>
      </c>
      <c r="D31">
        <v>2408</v>
      </c>
      <c r="E31">
        <v>2426</v>
      </c>
      <c r="F31">
        <v>2294</v>
      </c>
      <c r="G31">
        <v>2217</v>
      </c>
      <c r="I31" s="4">
        <v>100</v>
      </c>
      <c r="J31" s="4">
        <v>97.174447174447181</v>
      </c>
      <c r="K31" s="4">
        <v>98.607698607698609</v>
      </c>
      <c r="L31" s="4">
        <v>99.344799344799341</v>
      </c>
      <c r="M31" s="4">
        <v>93.939393939393938</v>
      </c>
      <c r="N31" s="4">
        <v>90.786240786240796</v>
      </c>
    </row>
    <row r="32" spans="1:14" x14ac:dyDescent="0.25">
      <c r="A32" s="2" t="s">
        <v>5</v>
      </c>
      <c r="B32">
        <v>1533</v>
      </c>
      <c r="C32">
        <v>1579</v>
      </c>
      <c r="D32">
        <v>1607</v>
      </c>
      <c r="E32">
        <v>1679</v>
      </c>
      <c r="F32">
        <v>1707</v>
      </c>
      <c r="G32">
        <v>1657</v>
      </c>
      <c r="I32" s="4">
        <v>100</v>
      </c>
      <c r="J32" s="4">
        <v>103.00065231572081</v>
      </c>
      <c r="K32" s="4">
        <v>104.82713633398566</v>
      </c>
      <c r="L32" s="4">
        <v>109.52380952380953</v>
      </c>
      <c r="M32" s="4">
        <v>111.35029354207437</v>
      </c>
      <c r="N32" s="4">
        <v>108.08871493803001</v>
      </c>
    </row>
    <row r="33" spans="1:14" x14ac:dyDescent="0.25">
      <c r="A33" s="2" t="s">
        <v>6</v>
      </c>
      <c r="B33">
        <v>1438</v>
      </c>
      <c r="C33">
        <v>1427</v>
      </c>
      <c r="D33">
        <v>1526</v>
      </c>
      <c r="E33">
        <v>1547</v>
      </c>
      <c r="F33">
        <v>1505</v>
      </c>
      <c r="G33">
        <v>1617</v>
      </c>
      <c r="I33" s="4">
        <v>100</v>
      </c>
      <c r="J33" s="4">
        <v>99.235048678720446</v>
      </c>
      <c r="K33" s="4">
        <v>106.11961057023645</v>
      </c>
      <c r="L33" s="4">
        <v>107.57997218358832</v>
      </c>
      <c r="M33" s="4">
        <v>104.65924895688457</v>
      </c>
      <c r="N33" s="4">
        <v>112.44784422809457</v>
      </c>
    </row>
    <row r="34" spans="1:14" x14ac:dyDescent="0.25">
      <c r="A34" s="2" t="s">
        <v>7</v>
      </c>
      <c r="B34">
        <v>691</v>
      </c>
      <c r="C34">
        <v>713</v>
      </c>
      <c r="D34">
        <v>776</v>
      </c>
      <c r="E34">
        <v>769</v>
      </c>
      <c r="F34">
        <v>777</v>
      </c>
      <c r="G34">
        <v>795</v>
      </c>
      <c r="I34" s="4">
        <v>100</v>
      </c>
      <c r="J34" s="4">
        <v>103.18379160636759</v>
      </c>
      <c r="K34" s="4">
        <v>112.30101302460203</v>
      </c>
      <c r="L34" s="4">
        <v>111.28798842257596</v>
      </c>
      <c r="M34" s="4">
        <v>112.44573082489147</v>
      </c>
      <c r="N34" s="4">
        <v>115.05065123010129</v>
      </c>
    </row>
    <row r="35" spans="1:14" x14ac:dyDescent="0.25">
      <c r="A35" s="2" t="s">
        <v>8</v>
      </c>
      <c r="B35">
        <v>7996</v>
      </c>
      <c r="C35">
        <v>8093</v>
      </c>
      <c r="D35">
        <v>8381</v>
      </c>
      <c r="E35">
        <v>8467</v>
      </c>
      <c r="F35">
        <v>8322</v>
      </c>
      <c r="G35">
        <v>8412</v>
      </c>
      <c r="I35" s="4">
        <v>100</v>
      </c>
      <c r="J35" s="4">
        <v>101.21310655327665</v>
      </c>
      <c r="K35" s="4">
        <v>104.81490745372686</v>
      </c>
      <c r="L35" s="4">
        <v>105.89044522261131</v>
      </c>
      <c r="M35" s="4">
        <v>104.07703851925962</v>
      </c>
      <c r="N35" s="4">
        <v>105.20260130065033</v>
      </c>
    </row>
    <row r="38" spans="1:14" x14ac:dyDescent="0.25">
      <c r="A38" s="2" t="s">
        <v>0</v>
      </c>
    </row>
    <row r="39" spans="1:14" x14ac:dyDescent="0.25">
      <c r="B39" t="s">
        <v>71</v>
      </c>
      <c r="C39" t="s">
        <v>72</v>
      </c>
      <c r="D39" t="s">
        <v>73</v>
      </c>
      <c r="E39" t="s">
        <v>74</v>
      </c>
      <c r="F39" t="s">
        <v>75</v>
      </c>
      <c r="G39" t="s">
        <v>76</v>
      </c>
      <c r="I39" t="s">
        <v>71</v>
      </c>
      <c r="J39" t="s">
        <v>72</v>
      </c>
      <c r="K39" t="s">
        <v>73</v>
      </c>
      <c r="L39" t="s">
        <v>74</v>
      </c>
      <c r="M39" t="s">
        <v>75</v>
      </c>
      <c r="N39" t="s">
        <v>76</v>
      </c>
    </row>
    <row r="40" spans="1:14" x14ac:dyDescent="0.25">
      <c r="A40" s="2" t="s">
        <v>1</v>
      </c>
      <c r="B40">
        <v>1852</v>
      </c>
      <c r="C40">
        <v>1905</v>
      </c>
      <c r="D40">
        <v>1978</v>
      </c>
      <c r="E40">
        <v>2125</v>
      </c>
      <c r="F40">
        <v>2202</v>
      </c>
      <c r="G40">
        <v>2252</v>
      </c>
      <c r="I40" s="4">
        <v>100</v>
      </c>
      <c r="J40" s="4">
        <v>102.86177105831533</v>
      </c>
      <c r="K40" s="4">
        <v>106.8034557235421</v>
      </c>
      <c r="L40" s="4">
        <v>114.74082073434124</v>
      </c>
      <c r="M40" s="4">
        <v>118.89848812095032</v>
      </c>
      <c r="N40" s="4">
        <v>121.59827213822894</v>
      </c>
    </row>
    <row r="41" spans="1:14" x14ac:dyDescent="0.25">
      <c r="A41" s="2" t="s">
        <v>2</v>
      </c>
      <c r="B41">
        <v>1992</v>
      </c>
      <c r="C41">
        <v>2131</v>
      </c>
      <c r="D41">
        <v>2155</v>
      </c>
      <c r="E41">
        <v>2360</v>
      </c>
      <c r="F41">
        <v>2408</v>
      </c>
      <c r="G41">
        <v>2504</v>
      </c>
      <c r="I41" s="4">
        <v>100</v>
      </c>
      <c r="J41" s="4">
        <v>106.97791164658635</v>
      </c>
      <c r="K41" s="4">
        <v>108.18273092369478</v>
      </c>
      <c r="L41" s="4">
        <v>118.47389558232932</v>
      </c>
      <c r="M41" s="4">
        <v>120.88353413654617</v>
      </c>
      <c r="N41" s="4">
        <v>125.70281124497993</v>
      </c>
    </row>
    <row r="42" spans="1:14" x14ac:dyDescent="0.25">
      <c r="A42" s="2" t="s">
        <v>3</v>
      </c>
      <c r="B42">
        <v>2066</v>
      </c>
      <c r="C42">
        <v>2105</v>
      </c>
      <c r="D42">
        <v>2167</v>
      </c>
      <c r="E42">
        <v>2231</v>
      </c>
      <c r="F42">
        <v>2295</v>
      </c>
      <c r="G42">
        <v>2351</v>
      </c>
      <c r="I42" s="4">
        <v>100</v>
      </c>
      <c r="J42" s="4">
        <v>101.88770571151984</v>
      </c>
      <c r="K42" s="4">
        <v>104.88867376573087</v>
      </c>
      <c r="L42" s="4">
        <v>107.9864472410455</v>
      </c>
      <c r="M42" s="4">
        <v>111.08422071636012</v>
      </c>
      <c r="N42" s="4">
        <v>113.7947725072604</v>
      </c>
    </row>
    <row r="43" spans="1:14" x14ac:dyDescent="0.25">
      <c r="A43" s="2" t="s">
        <v>4</v>
      </c>
      <c r="B43">
        <v>6903</v>
      </c>
      <c r="C43">
        <v>6798</v>
      </c>
      <c r="D43">
        <v>7086</v>
      </c>
      <c r="E43">
        <v>7519</v>
      </c>
      <c r="F43">
        <v>7431</v>
      </c>
      <c r="G43">
        <v>7399</v>
      </c>
      <c r="I43" s="4">
        <v>100</v>
      </c>
      <c r="J43" s="4">
        <v>98.478922207735764</v>
      </c>
      <c r="K43" s="4">
        <v>102.65102129508909</v>
      </c>
      <c r="L43" s="4">
        <v>108.92365638128349</v>
      </c>
      <c r="M43" s="4">
        <v>107.64884832681443</v>
      </c>
      <c r="N43" s="4">
        <v>107.18528176155296</v>
      </c>
    </row>
    <row r="44" spans="1:14" x14ac:dyDescent="0.25">
      <c r="A44" s="2" t="s">
        <v>5</v>
      </c>
      <c r="B44">
        <v>4818</v>
      </c>
      <c r="C44">
        <v>4946</v>
      </c>
      <c r="D44">
        <v>5119</v>
      </c>
      <c r="E44">
        <v>5444</v>
      </c>
      <c r="F44">
        <v>5544</v>
      </c>
      <c r="G44">
        <v>5634</v>
      </c>
      <c r="I44" s="4">
        <v>100</v>
      </c>
      <c r="J44" s="4">
        <v>102.65670402656704</v>
      </c>
      <c r="K44" s="4">
        <v>106.24740556247406</v>
      </c>
      <c r="L44" s="4">
        <v>112.99294312992943</v>
      </c>
      <c r="M44" s="4">
        <v>115.06849315068493</v>
      </c>
      <c r="N44" s="4">
        <v>116.93648816936488</v>
      </c>
    </row>
    <row r="45" spans="1:14" x14ac:dyDescent="0.25">
      <c r="A45" s="2" t="s">
        <v>6</v>
      </c>
      <c r="B45">
        <v>4653</v>
      </c>
      <c r="C45">
        <v>4812</v>
      </c>
      <c r="D45">
        <v>5036</v>
      </c>
      <c r="E45">
        <v>5167</v>
      </c>
      <c r="F45">
        <v>5204</v>
      </c>
      <c r="G45">
        <v>5380</v>
      </c>
      <c r="I45" s="4">
        <v>100</v>
      </c>
      <c r="J45" s="4">
        <v>103.41715022566088</v>
      </c>
      <c r="K45" s="4">
        <v>108.23124865678058</v>
      </c>
      <c r="L45" s="4">
        <v>111.04663657855147</v>
      </c>
      <c r="M45" s="4">
        <v>111.84182248012036</v>
      </c>
      <c r="N45" s="4">
        <v>115.62432839028585</v>
      </c>
    </row>
    <row r="46" spans="1:14" x14ac:dyDescent="0.25">
      <c r="A46" s="2" t="s">
        <v>7</v>
      </c>
      <c r="B46">
        <v>2329</v>
      </c>
      <c r="C46">
        <v>2450</v>
      </c>
      <c r="D46">
        <v>2586</v>
      </c>
      <c r="E46">
        <v>2690</v>
      </c>
      <c r="F46">
        <v>2754</v>
      </c>
      <c r="G46">
        <v>2858</v>
      </c>
      <c r="I46" s="4">
        <v>100</v>
      </c>
      <c r="J46" s="4">
        <v>105.19536281665951</v>
      </c>
      <c r="K46" s="4">
        <v>111.03477887505366</v>
      </c>
      <c r="L46" s="4">
        <v>115.50021468441392</v>
      </c>
      <c r="M46" s="4">
        <v>118.24817518248176</v>
      </c>
      <c r="N46" s="4">
        <v>122.71361099184199</v>
      </c>
    </row>
    <row r="47" spans="1:14" x14ac:dyDescent="0.25">
      <c r="A47" s="2" t="s">
        <v>8</v>
      </c>
      <c r="B47">
        <v>24613</v>
      </c>
      <c r="C47">
        <v>25147</v>
      </c>
      <c r="D47">
        <v>26127</v>
      </c>
      <c r="E47">
        <v>27536</v>
      </c>
      <c r="F47">
        <v>27838</v>
      </c>
      <c r="G47">
        <v>28378</v>
      </c>
      <c r="I47" s="4">
        <v>100</v>
      </c>
      <c r="J47" s="4">
        <v>102.16958517856418</v>
      </c>
      <c r="K47" s="4">
        <v>106.15122089952465</v>
      </c>
      <c r="L47" s="4">
        <v>111.87583797180352</v>
      </c>
      <c r="M47" s="4">
        <v>113.10283183683418</v>
      </c>
      <c r="N47" s="4">
        <v>115.29679437695526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246A-5E10-4C46-B620-9644153BB61E}">
  <dimension ref="A1:S57"/>
  <sheetViews>
    <sheetView workbookViewId="0">
      <pane xSplit="1" topLeftCell="B1" activePane="topRight" state="frozen"/>
      <selection pane="topRight" activeCell="I19" sqref="I19"/>
    </sheetView>
  </sheetViews>
  <sheetFormatPr defaultRowHeight="15" x14ac:dyDescent="0.25"/>
  <cols>
    <col min="1" max="1" width="22" style="2" bestFit="1" customWidth="1"/>
    <col min="11" max="11" width="9.140625" style="2"/>
  </cols>
  <sheetData>
    <row r="1" spans="1:19" x14ac:dyDescent="0.25">
      <c r="A1" s="2" t="s">
        <v>48</v>
      </c>
    </row>
    <row r="2" spans="1:19" x14ac:dyDescent="0.25">
      <c r="B2" s="2" t="s">
        <v>0</v>
      </c>
      <c r="L2" s="2" t="s">
        <v>38</v>
      </c>
    </row>
    <row r="3" spans="1:19" x14ac:dyDescent="0.25">
      <c r="A3" s="2" t="s">
        <v>32</v>
      </c>
    </row>
    <row r="4" spans="1:19" x14ac:dyDescent="0.25">
      <c r="B4" s="2" t="s">
        <v>39</v>
      </c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46</v>
      </c>
      <c r="L4" s="2" t="s">
        <v>39</v>
      </c>
      <c r="M4" s="2" t="s">
        <v>40</v>
      </c>
      <c r="N4" s="2" t="s">
        <v>41</v>
      </c>
      <c r="O4" s="2" t="s">
        <v>42</v>
      </c>
      <c r="P4" s="2" t="s">
        <v>43</v>
      </c>
      <c r="Q4" s="2" t="s">
        <v>44</v>
      </c>
      <c r="R4" s="2" t="s">
        <v>45</v>
      </c>
      <c r="S4" s="2" t="s">
        <v>46</v>
      </c>
    </row>
    <row r="5" spans="1:19" x14ac:dyDescent="0.25">
      <c r="A5" s="2" t="s">
        <v>1</v>
      </c>
      <c r="B5" s="3">
        <v>4.9852410626434897E-2</v>
      </c>
      <c r="C5" s="3">
        <v>5.5573314205360845E-2</v>
      </c>
      <c r="D5" s="3">
        <v>6.9322755195727462E-2</v>
      </c>
      <c r="E5" s="3">
        <v>6.0948890572062077E-2</v>
      </c>
      <c r="F5" s="3">
        <v>6.0054334873265253E-2</v>
      </c>
      <c r="G5" s="3">
        <v>5.1252996296382705E-2</v>
      </c>
      <c r="H5" s="3">
        <v>4.2882074295686863E-2</v>
      </c>
      <c r="I5" s="3">
        <v>5.8458943644293555E-2</v>
      </c>
      <c r="K5" s="2" t="s">
        <v>1</v>
      </c>
      <c r="L5" s="3">
        <v>3.8763267190685298E-2</v>
      </c>
      <c r="M5" s="3">
        <v>4.8473507086279947E-2</v>
      </c>
      <c r="N5" s="3">
        <v>5.6424121311860823E-2</v>
      </c>
      <c r="O5" s="3">
        <v>5.1165669486280173E-2</v>
      </c>
      <c r="P5" s="3">
        <v>5.7090719497990335E-2</v>
      </c>
      <c r="Q5" s="3">
        <v>3.5342774784693387E-2</v>
      </c>
      <c r="R5" s="3">
        <v>3.1092110376991836E-2</v>
      </c>
      <c r="S5" s="3">
        <v>3.4647233417611251E-2</v>
      </c>
    </row>
    <row r="6" spans="1:19" x14ac:dyDescent="0.25">
      <c r="A6" s="2" t="s">
        <v>2</v>
      </c>
      <c r="B6" s="3">
        <v>5.7994720992267469E-2</v>
      </c>
      <c r="C6" s="3">
        <v>5.6222771497420693E-2</v>
      </c>
      <c r="D6" s="3">
        <v>7.6808905378908929E-2</v>
      </c>
      <c r="E6" s="3">
        <v>6.076194402264213E-2</v>
      </c>
      <c r="F6" s="3">
        <v>4.7992443742083286E-2</v>
      </c>
      <c r="G6" s="3">
        <v>4.8569795784773023E-2</v>
      </c>
      <c r="H6" s="3">
        <v>5.16623243592313E-2</v>
      </c>
      <c r="I6" s="3">
        <v>5.8534470300022179E-2</v>
      </c>
      <c r="K6" s="2" t="s">
        <v>2</v>
      </c>
      <c r="L6" s="3">
        <v>5.1500303994849971E-2</v>
      </c>
      <c r="M6" s="3">
        <v>4.6895376461951577E-2</v>
      </c>
      <c r="N6" s="3">
        <v>6.4744042647190081E-2</v>
      </c>
      <c r="O6" s="3">
        <v>4.7789423114600792E-2</v>
      </c>
      <c r="P6" s="3">
        <v>4.0901538067258644E-2</v>
      </c>
      <c r="Q6" s="3">
        <v>3.3018205173530692E-2</v>
      </c>
      <c r="R6" s="3">
        <v>3.7768354094884708E-2</v>
      </c>
      <c r="S6" s="3">
        <v>4.2719829119788916E-2</v>
      </c>
    </row>
    <row r="7" spans="1:19" x14ac:dyDescent="0.25">
      <c r="A7" s="2" t="s">
        <v>3</v>
      </c>
      <c r="B7" s="3">
        <v>5.3918195987025935E-2</v>
      </c>
      <c r="C7" s="3">
        <v>6.390932755744938E-2</v>
      </c>
      <c r="D7" s="3">
        <v>5.230528521974126E-2</v>
      </c>
      <c r="E7" s="3">
        <v>5.6261502060402445E-2</v>
      </c>
      <c r="F7" s="3">
        <v>5.2058479023867801E-2</v>
      </c>
      <c r="G7" s="3">
        <v>4.3930108752968822E-2</v>
      </c>
      <c r="H7" s="3">
        <v>3.4897387946104579E-2</v>
      </c>
      <c r="I7" s="3">
        <v>5.6592742722166939E-2</v>
      </c>
      <c r="K7" s="2" t="s">
        <v>3</v>
      </c>
      <c r="L7" s="3">
        <v>4.3499964344291521E-2</v>
      </c>
      <c r="M7" s="3">
        <v>4.6541486807710503E-2</v>
      </c>
      <c r="N7" s="3">
        <v>3.8778364022167632E-2</v>
      </c>
      <c r="O7" s="3">
        <v>4.3924392439243926E-2</v>
      </c>
      <c r="P7" s="3">
        <v>4.0806586327187845E-2</v>
      </c>
      <c r="Q7" s="3">
        <v>3.1235264161494924E-2</v>
      </c>
      <c r="R7" s="3">
        <v>2.5620811982656682E-2</v>
      </c>
      <c r="S7" s="3">
        <v>3.7237172971745482E-2</v>
      </c>
    </row>
    <row r="8" spans="1:19" x14ac:dyDescent="0.25">
      <c r="A8" s="2" t="s">
        <v>4</v>
      </c>
      <c r="B8" s="3">
        <v>2.870891376239839E-2</v>
      </c>
      <c r="C8" s="3">
        <v>5.8371534887445023E-2</v>
      </c>
      <c r="D8" s="3">
        <v>6.9276580569117674E-2</v>
      </c>
      <c r="E8" s="3">
        <v>6.8537287868738125E-2</v>
      </c>
      <c r="F8" s="3">
        <v>7.1658167481304089E-2</v>
      </c>
      <c r="G8" s="3">
        <v>4.9090837359960796E-2</v>
      </c>
      <c r="H8" s="3">
        <v>6.1045382141480788E-2</v>
      </c>
      <c r="I8" s="3">
        <v>8.0601653035675139E-2</v>
      </c>
      <c r="K8" s="2" t="s">
        <v>4</v>
      </c>
      <c r="L8" s="3">
        <v>2.2901757247948126E-2</v>
      </c>
      <c r="M8" s="3">
        <v>4.567615584892034E-2</v>
      </c>
      <c r="N8" s="3">
        <v>5.5270343492925075E-2</v>
      </c>
      <c r="O8" s="3">
        <v>5.5615437143488593E-2</v>
      </c>
      <c r="P8" s="3">
        <v>5.8687741479469049E-2</v>
      </c>
      <c r="Q8" s="3">
        <v>3.7803028207183571E-2</v>
      </c>
      <c r="R8" s="3">
        <v>4.9434184562935357E-2</v>
      </c>
      <c r="S8" s="3">
        <v>6.2787352605394323E-2</v>
      </c>
    </row>
    <row r="9" spans="1:19" x14ac:dyDescent="0.25">
      <c r="A9" s="2" t="s">
        <v>5</v>
      </c>
      <c r="B9" s="3">
        <v>5.1904841125036641E-2</v>
      </c>
      <c r="C9" s="3">
        <v>4.4752067015747618E-2</v>
      </c>
      <c r="D9" s="3">
        <v>6.6337133057065775E-2</v>
      </c>
      <c r="E9" s="3">
        <v>5.2536485073054098E-2</v>
      </c>
      <c r="F9" s="3">
        <v>5.6145791121212658E-2</v>
      </c>
      <c r="G9" s="3">
        <v>4.7177892757199247E-2</v>
      </c>
      <c r="H9" s="3">
        <v>6.1536862347652085E-2</v>
      </c>
      <c r="I9" s="3">
        <v>6.8163660206973217E-2</v>
      </c>
      <c r="K9" s="2" t="s">
        <v>5</v>
      </c>
      <c r="L9" s="3">
        <v>4.0882138770840341E-2</v>
      </c>
      <c r="M9" s="3">
        <v>3.4236843793670368E-2</v>
      </c>
      <c r="N9" s="3">
        <v>4.5877446262431829E-2</v>
      </c>
      <c r="O9" s="3">
        <v>3.6965163067263246E-2</v>
      </c>
      <c r="P9" s="3">
        <v>3.8402478412465239E-2</v>
      </c>
      <c r="Q9" s="3">
        <v>3.4469050946647664E-2</v>
      </c>
      <c r="R9" s="3">
        <v>4.5160566750158886E-2</v>
      </c>
      <c r="S9" s="3">
        <v>4.351778288348257E-2</v>
      </c>
    </row>
    <row r="10" spans="1:19" x14ac:dyDescent="0.25">
      <c r="A10" s="2" t="s">
        <v>6</v>
      </c>
      <c r="B10" s="3">
        <v>5.0470796522091139E-2</v>
      </c>
      <c r="C10" s="3">
        <v>5.9931364909398939E-2</v>
      </c>
      <c r="D10" s="3">
        <v>6.3372255643707423E-2</v>
      </c>
      <c r="E10" s="3">
        <v>6.0203533626392199E-2</v>
      </c>
      <c r="F10" s="3">
        <v>5.0025979932547975E-2</v>
      </c>
      <c r="G10" s="3">
        <v>3.7180081447877551E-2</v>
      </c>
      <c r="H10" s="3">
        <v>4.5428110563681658E-2</v>
      </c>
      <c r="I10" s="3">
        <v>5.2957537548281419E-2</v>
      </c>
      <c r="K10" s="2" t="s">
        <v>6</v>
      </c>
      <c r="L10" s="3">
        <v>4.2229328716136008E-2</v>
      </c>
      <c r="M10" s="3">
        <v>4.5731788567438529E-2</v>
      </c>
      <c r="N10" s="3">
        <v>4.9577072778812077E-2</v>
      </c>
      <c r="O10" s="3">
        <v>4.8553728297107648E-2</v>
      </c>
      <c r="P10" s="3">
        <v>3.7934331709898406E-2</v>
      </c>
      <c r="Q10" s="3">
        <v>2.889508817113302E-2</v>
      </c>
      <c r="R10" s="3">
        <v>3.5294002307297338E-2</v>
      </c>
      <c r="S10" s="3">
        <v>4.2369556688482059E-2</v>
      </c>
    </row>
    <row r="11" spans="1:19" x14ac:dyDescent="0.25">
      <c r="A11" s="2" t="s">
        <v>7</v>
      </c>
      <c r="B11" s="3">
        <v>5.1706862800573454E-2</v>
      </c>
      <c r="C11" s="3">
        <v>6.9731869713874392E-2</v>
      </c>
      <c r="D11" s="3">
        <v>6.7335408739767094E-2</v>
      </c>
      <c r="E11" s="3">
        <v>6.0390463530454304E-2</v>
      </c>
      <c r="F11" s="3">
        <v>5.4079187380749252E-2</v>
      </c>
      <c r="G11" s="3">
        <v>4.2222842780488476E-2</v>
      </c>
      <c r="H11" s="3">
        <v>5.1737967915130183E-2</v>
      </c>
      <c r="I11" s="3">
        <v>6.4151549295140858E-2</v>
      </c>
      <c r="K11" s="2" t="s">
        <v>7</v>
      </c>
      <c r="L11" s="3">
        <v>4.5965222774698708E-2</v>
      </c>
      <c r="M11" s="3">
        <v>5.7612039741678819E-2</v>
      </c>
      <c r="N11" s="3">
        <v>5.550554195408474E-2</v>
      </c>
      <c r="O11" s="3">
        <v>5.0837386387262866E-2</v>
      </c>
      <c r="P11" s="3">
        <v>4.7300464481030799E-2</v>
      </c>
      <c r="Q11" s="3">
        <v>3.2100575563254338E-2</v>
      </c>
      <c r="R11" s="3">
        <v>3.5858631902026927E-2</v>
      </c>
      <c r="S11" s="3">
        <v>4.0073620411936094E-2</v>
      </c>
    </row>
    <row r="12" spans="1:19" x14ac:dyDescent="0.25">
      <c r="A12" s="2" t="s">
        <v>8</v>
      </c>
      <c r="B12" s="3">
        <v>4.4040552156374452E-2</v>
      </c>
      <c r="C12" s="3">
        <v>5.6369137089862541E-2</v>
      </c>
      <c r="D12" s="3">
        <v>6.6522452987665154E-2</v>
      </c>
      <c r="E12" s="3">
        <v>6.0348568687569701E-2</v>
      </c>
      <c r="F12" s="3">
        <v>5.7946861090433524E-2</v>
      </c>
      <c r="G12" s="3">
        <v>4.5500671608013736E-2</v>
      </c>
      <c r="H12" s="3">
        <v>5.2712614199643335E-2</v>
      </c>
      <c r="I12" s="3">
        <v>6.5385586437047255E-2</v>
      </c>
      <c r="K12" s="2" t="s">
        <v>8</v>
      </c>
      <c r="L12" s="3">
        <v>3.6055670363459587E-2</v>
      </c>
      <c r="M12" s="3">
        <v>4.4255889824680671E-2</v>
      </c>
      <c r="N12" s="3">
        <v>6.4339522990821435E-2</v>
      </c>
      <c r="O12" s="3">
        <v>4.7558268553860285E-2</v>
      </c>
      <c r="P12" s="3">
        <v>4.6247746981344956E-2</v>
      </c>
      <c r="Q12" s="3">
        <v>3.3655554830437806E-2</v>
      </c>
      <c r="R12" s="3">
        <v>3.9688840804576887E-2</v>
      </c>
      <c r="S12" s="3">
        <v>4.6221424549791987E-2</v>
      </c>
    </row>
    <row r="14" spans="1:19" x14ac:dyDescent="0.25">
      <c r="A14" s="2" t="s">
        <v>33</v>
      </c>
    </row>
    <row r="15" spans="1:19" s="2" customFormat="1" x14ac:dyDescent="0.25"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44</v>
      </c>
      <c r="H15" s="2" t="s">
        <v>45</v>
      </c>
      <c r="I15" s="2" t="s">
        <v>46</v>
      </c>
      <c r="L15" s="2" t="s">
        <v>39</v>
      </c>
      <c r="M15" s="2" t="s">
        <v>40</v>
      </c>
      <c r="N15" s="2" t="s">
        <v>41</v>
      </c>
      <c r="O15" s="2" t="s">
        <v>42</v>
      </c>
      <c r="P15" s="2" t="s">
        <v>43</v>
      </c>
      <c r="Q15" s="2" t="s">
        <v>44</v>
      </c>
      <c r="R15" s="2" t="s">
        <v>45</v>
      </c>
      <c r="S15" s="2" t="s">
        <v>46</v>
      </c>
    </row>
    <row r="16" spans="1:19" x14ac:dyDescent="0.25">
      <c r="A16" s="2" t="s">
        <v>1</v>
      </c>
      <c r="B16" s="3">
        <v>1.9022630370613317E-2</v>
      </c>
      <c r="C16" s="3">
        <v>2.6242953930309287E-2</v>
      </c>
      <c r="D16" s="3">
        <v>2.426296431850461E-2</v>
      </c>
      <c r="E16" s="3">
        <v>2.0316296857354026E-2</v>
      </c>
      <c r="F16" s="3">
        <v>2.3449787902894051E-2</v>
      </c>
      <c r="G16" s="3">
        <v>2.6149487906317707E-2</v>
      </c>
      <c r="H16" s="3">
        <v>1.6454749439042633E-2</v>
      </c>
      <c r="I16" s="3">
        <v>1.424629719062616E-2</v>
      </c>
      <c r="K16" s="2" t="s">
        <v>1</v>
      </c>
      <c r="L16" s="3">
        <v>1.9777177138104743E-2</v>
      </c>
      <c r="M16" s="3">
        <v>2.988092902578901E-2</v>
      </c>
      <c r="N16" s="3">
        <v>2.5861055601269542E-2</v>
      </c>
      <c r="O16" s="3">
        <v>2.2281823808541365E-2</v>
      </c>
      <c r="P16" s="3">
        <v>2.1115745567749852E-2</v>
      </c>
      <c r="Q16" s="3">
        <v>2.7071061537211956E-2</v>
      </c>
      <c r="R16" s="3">
        <v>1.4132777444087198E-2</v>
      </c>
      <c r="S16" s="3">
        <v>9.7012253569311504E-3</v>
      </c>
    </row>
    <row r="17" spans="1:19" x14ac:dyDescent="0.25">
      <c r="A17" s="2" t="s">
        <v>2</v>
      </c>
      <c r="B17" s="3">
        <v>2.0075095728092584E-2</v>
      </c>
      <c r="C17" s="3">
        <v>3.8072112982505346E-2</v>
      </c>
      <c r="D17" s="3">
        <v>3.3395176251699535E-2</v>
      </c>
      <c r="E17" s="3">
        <v>2.2046369070162188E-2</v>
      </c>
      <c r="F17" s="3">
        <v>2.9101800992539867E-2</v>
      </c>
      <c r="G17" s="3">
        <v>2.8764636338554896E-2</v>
      </c>
      <c r="H17" s="3">
        <v>1.8705324336963057E-2</v>
      </c>
      <c r="I17" s="3">
        <v>1.6042780748894966E-2</v>
      </c>
      <c r="K17" s="2" t="s">
        <v>2</v>
      </c>
      <c r="L17" s="3">
        <v>1.9312613998068738E-2</v>
      </c>
      <c r="M17" s="3">
        <v>4.5751586792147879E-2</v>
      </c>
      <c r="N17" s="3">
        <v>3.7767358210860885E-2</v>
      </c>
      <c r="O17" s="3">
        <v>2.0481181334828909E-2</v>
      </c>
      <c r="P17" s="3">
        <v>2.9215384333756172E-2</v>
      </c>
      <c r="Q17" s="3">
        <v>2.8803115151377838E-2</v>
      </c>
      <c r="R17" s="3">
        <v>2.1203286509408958E-2</v>
      </c>
      <c r="S17" s="3">
        <v>1.7590517872854258E-2</v>
      </c>
    </row>
    <row r="18" spans="1:19" x14ac:dyDescent="0.25">
      <c r="A18" s="2" t="s">
        <v>3</v>
      </c>
      <c r="B18" s="3">
        <v>2.246591499459414E-2</v>
      </c>
      <c r="C18" s="3">
        <v>3.1734286787147278E-2</v>
      </c>
      <c r="D18" s="3">
        <v>1.7607719776942601E-2</v>
      </c>
      <c r="E18" s="3">
        <v>1.9980720357899932E-2</v>
      </c>
      <c r="F18" s="3">
        <v>2.4467485141217864E-2</v>
      </c>
      <c r="G18" s="3">
        <v>2.4620170839575933E-2</v>
      </c>
      <c r="H18" s="3">
        <v>2.1326181522619465E-2</v>
      </c>
      <c r="I18" s="3">
        <v>1.7305218848927079E-2</v>
      </c>
      <c r="K18" s="2" t="s">
        <v>3</v>
      </c>
      <c r="L18" s="3">
        <v>2.0680310917777937E-2</v>
      </c>
      <c r="M18" s="3">
        <v>3.3487167337255118E-2</v>
      </c>
      <c r="N18" s="3">
        <v>1.9036651429064109E-2</v>
      </c>
      <c r="O18" s="3">
        <v>2.1602160216021602E-2</v>
      </c>
      <c r="P18" s="3">
        <v>2.5056675814939904E-2</v>
      </c>
      <c r="Q18" s="3">
        <v>2.6482071789093523E-2</v>
      </c>
      <c r="R18" s="3">
        <v>2.5620811982656682E-2</v>
      </c>
      <c r="S18" s="3">
        <v>1.8618586485872741E-2</v>
      </c>
    </row>
    <row r="19" spans="1:19" x14ac:dyDescent="0.25">
      <c r="A19" s="2" t="s">
        <v>4</v>
      </c>
      <c r="B19" s="3">
        <v>2.3192790594077303E-2</v>
      </c>
      <c r="C19" s="3">
        <v>5.5166161584377232E-2</v>
      </c>
      <c r="D19" s="3">
        <v>3.1393690941448261E-2</v>
      </c>
      <c r="E19" s="3">
        <v>5.0587045807878137E-2</v>
      </c>
      <c r="F19" s="3">
        <v>3.7241067336342762E-2</v>
      </c>
      <c r="G19" s="3">
        <v>4.5364470167620539E-2</v>
      </c>
      <c r="H19" s="3">
        <v>4.1498041928198226E-2</v>
      </c>
      <c r="I19" s="3">
        <v>4.2243035024721313E-2</v>
      </c>
      <c r="K19" s="2" t="s">
        <v>47</v>
      </c>
      <c r="L19" s="3">
        <v>2.4303905650883726E-2</v>
      </c>
      <c r="M19" s="3">
        <v>6.2037763914205235E-2</v>
      </c>
      <c r="N19" s="3">
        <v>3.8282488999428627E-2</v>
      </c>
      <c r="O19" s="3">
        <v>5.3110237272160278E-2</v>
      </c>
      <c r="P19" s="3">
        <v>3.9620416188671084E-2</v>
      </c>
      <c r="Q19" s="3">
        <v>4.7980766570656072E-2</v>
      </c>
      <c r="R19" s="3">
        <v>4.8939842717306004E-2</v>
      </c>
      <c r="S19" s="3">
        <v>4.2733597400629597E-2</v>
      </c>
    </row>
    <row r="20" spans="1:19" x14ac:dyDescent="0.25">
      <c r="A20" s="2" t="s">
        <v>5</v>
      </c>
      <c r="B20" s="3">
        <v>2.520379304629183E-2</v>
      </c>
      <c r="C20" s="3">
        <v>2.7275894859962964E-2</v>
      </c>
      <c r="D20" s="3">
        <v>2.5421164127707688E-2</v>
      </c>
      <c r="E20" s="3">
        <v>1.8589833179696067E-2</v>
      </c>
      <c r="F20" s="3">
        <v>2.889511425903413E-2</v>
      </c>
      <c r="G20" s="3">
        <v>1.796222522407127E-2</v>
      </c>
      <c r="H20" s="3">
        <v>1.9334216886255556E-2</v>
      </c>
      <c r="I20" s="3">
        <v>1.496768799797038E-2</v>
      </c>
      <c r="K20" s="2" t="s">
        <v>5</v>
      </c>
      <c r="L20" s="3">
        <v>2.2781649849399579E-2</v>
      </c>
      <c r="M20" s="3">
        <v>2.9905676807724116E-2</v>
      </c>
      <c r="N20" s="3">
        <v>2.598652550529355E-2</v>
      </c>
      <c r="O20" s="3">
        <v>1.8083676896215112E-2</v>
      </c>
      <c r="P20" s="3">
        <v>3.0980150652072797E-2</v>
      </c>
      <c r="Q20" s="3">
        <v>1.9081081774037102E-2</v>
      </c>
      <c r="R20" s="3">
        <v>2.2729821675576658E-2</v>
      </c>
      <c r="S20" s="3">
        <v>1.6891770987667577E-2</v>
      </c>
    </row>
    <row r="21" spans="1:19" x14ac:dyDescent="0.25">
      <c r="A21" s="2" t="s">
        <v>6</v>
      </c>
      <c r="B21" s="3">
        <v>1.4797720446267558E-2</v>
      </c>
      <c r="C21" s="3">
        <v>2.8349276347184559E-2</v>
      </c>
      <c r="D21" s="3">
        <v>1.8285275343836529E-2</v>
      </c>
      <c r="E21" s="3">
        <v>1.5662707935321547E-2</v>
      </c>
      <c r="F21" s="3">
        <v>1.9168833432097823E-2</v>
      </c>
      <c r="G21" s="3">
        <v>2.0528879327048954E-2</v>
      </c>
      <c r="H21" s="3">
        <v>1.9092974005025624E-2</v>
      </c>
      <c r="I21" s="3">
        <v>1.6020767661664968E-2</v>
      </c>
      <c r="K21" s="2" t="s">
        <v>6</v>
      </c>
      <c r="L21" s="3">
        <v>1.6087363320432764E-2</v>
      </c>
      <c r="M21" s="3">
        <v>2.7822836401168893E-2</v>
      </c>
      <c r="N21" s="3">
        <v>1.9243732197038899E-2</v>
      </c>
      <c r="O21" s="3">
        <v>1.6831959142997319E-2</v>
      </c>
      <c r="P21" s="3">
        <v>2.1004960533580107E-2</v>
      </c>
      <c r="Q21" s="3">
        <v>2.1985393173688167E-2</v>
      </c>
      <c r="R21" s="3">
        <v>1.9411701269013537E-2</v>
      </c>
      <c r="S21" s="3">
        <v>1.5300117693062965E-2</v>
      </c>
    </row>
    <row r="22" spans="1:19" x14ac:dyDescent="0.25">
      <c r="A22" s="2" t="s">
        <v>7</v>
      </c>
      <c r="B22" s="3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22" s="3">
        <v>2.0601595192666383E-2</v>
      </c>
      <c r="G22" s="3">
        <v>2.9854535299335287E-2</v>
      </c>
      <c r="H22" s="3">
        <v>1.6443850267599515E-2</v>
      </c>
      <c r="I22" s="3">
        <v>1.9709210928025203E-2</v>
      </c>
      <c r="K22" s="2" t="s">
        <v>7</v>
      </c>
      <c r="L22" s="3">
        <v>2.3639257426987907E-2</v>
      </c>
      <c r="M22" s="3">
        <v>3.8799945132151042E-2</v>
      </c>
      <c r="N22" s="3">
        <v>3.469096372130296E-2</v>
      </c>
      <c r="O22" s="3">
        <v>3.0370386672910282E-2</v>
      </c>
      <c r="P22" s="3">
        <v>2.4289427706475276E-2</v>
      </c>
      <c r="Q22" s="3">
        <v>2.9480120415233575E-2</v>
      </c>
      <c r="R22" s="3">
        <v>2.0664296350320601E-2</v>
      </c>
      <c r="S22" s="3">
        <v>2.3231084296774548E-2</v>
      </c>
    </row>
    <row r="23" spans="1:19" x14ac:dyDescent="0.25">
      <c r="A23" s="2" t="s">
        <v>8</v>
      </c>
      <c r="B23" s="3">
        <v>2.1472508016540777E-2</v>
      </c>
      <c r="C23" s="3">
        <v>3.6219997112898777E-2</v>
      </c>
      <c r="D23" s="3">
        <v>2.6012283648995903E-2</v>
      </c>
      <c r="E23" s="3">
        <v>2.7488615056641696E-2</v>
      </c>
      <c r="F23" s="3">
        <v>2.7484142059247676E-2</v>
      </c>
      <c r="G23" s="3">
        <v>2.8993451210687825E-2</v>
      </c>
      <c r="H23" s="3">
        <v>2.4533687572328169E-2</v>
      </c>
      <c r="I23" s="3">
        <v>2.2726960341501554E-2</v>
      </c>
      <c r="K23" s="2" t="s">
        <v>8</v>
      </c>
      <c r="L23" s="3">
        <v>2.1655387382931521E-2</v>
      </c>
      <c r="M23" s="3">
        <v>3.9542244754596334E-2</v>
      </c>
      <c r="N23" s="3">
        <v>3.6186107476049868E-2</v>
      </c>
      <c r="O23" s="3">
        <v>2.8387493632924355E-2</v>
      </c>
      <c r="P23" s="3">
        <v>2.9053876326136655E-2</v>
      </c>
      <c r="Q23" s="3">
        <v>3.0099958873852393E-2</v>
      </c>
      <c r="R23" s="3">
        <v>2.7545240259892915E-2</v>
      </c>
      <c r="S23" s="3">
        <v>2.3053222940878838E-2</v>
      </c>
    </row>
    <row r="25" spans="1:19" x14ac:dyDescent="0.25">
      <c r="A25" s="2" t="s">
        <v>34</v>
      </c>
    </row>
    <row r="26" spans="1:19" x14ac:dyDescent="0.25">
      <c r="B26" s="2" t="s">
        <v>39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44</v>
      </c>
      <c r="H26" s="2" t="s">
        <v>45</v>
      </c>
      <c r="I26" s="2" t="s">
        <v>46</v>
      </c>
      <c r="L26" s="2" t="s">
        <v>39</v>
      </c>
      <c r="M26" s="2" t="s">
        <v>40</v>
      </c>
      <c r="N26" s="2" t="s">
        <v>41</v>
      </c>
      <c r="O26" s="2" t="s">
        <v>42</v>
      </c>
      <c r="P26" s="2" t="s">
        <v>43</v>
      </c>
      <c r="Q26" s="2" t="s">
        <v>44</v>
      </c>
      <c r="R26" s="2" t="s">
        <v>45</v>
      </c>
      <c r="S26" s="2" t="s">
        <v>46</v>
      </c>
    </row>
    <row r="27" spans="1:19" x14ac:dyDescent="0.25">
      <c r="A27" s="2" t="s">
        <v>1</v>
      </c>
      <c r="B27" s="3">
        <v>2.5582158084617907E-2</v>
      </c>
      <c r="C27" s="3">
        <v>0.11937971199670107</v>
      </c>
      <c r="D27" s="3">
        <v>6.4701238182678963E-2</v>
      </c>
      <c r="E27" s="3">
        <v>7.7679958572235988E-2</v>
      </c>
      <c r="F27" s="3">
        <v>8.8079691147455702E-2</v>
      </c>
      <c r="G27" s="3">
        <v>0.12185661364344051</v>
      </c>
      <c r="H27" s="3">
        <v>7.9281974569932689E-2</v>
      </c>
      <c r="I27" s="3">
        <v>6.2880208289660303E-2</v>
      </c>
      <c r="K27" s="2" t="s">
        <v>1</v>
      </c>
      <c r="L27" s="3">
        <v>1.2657393368387036E-2</v>
      </c>
      <c r="M27" s="3">
        <v>4.7809486441262414E-2</v>
      </c>
      <c r="N27" s="3">
        <v>2.9779397359037656E-2</v>
      </c>
      <c r="O27" s="3">
        <v>6.9321229626573139E-2</v>
      </c>
      <c r="P27" s="3">
        <v>8.1334723668369802E-2</v>
      </c>
      <c r="Q27" s="3">
        <v>5.3390149142834693E-2</v>
      </c>
      <c r="R27" s="3">
        <v>6.5717415115005479E-2</v>
      </c>
      <c r="S27" s="3">
        <v>5.7514407473234677E-2</v>
      </c>
    </row>
    <row r="28" spans="1:19" x14ac:dyDescent="0.25">
      <c r="A28" s="2" t="s">
        <v>2</v>
      </c>
      <c r="B28" s="3">
        <v>1.1710472508054008E-2</v>
      </c>
      <c r="C28" s="3">
        <v>8.1456613823034707E-2</v>
      </c>
      <c r="D28" s="3">
        <v>5.8441558440474183E-2</v>
      </c>
      <c r="E28" s="3">
        <v>9.7864370018768729E-2</v>
      </c>
      <c r="F28" s="3">
        <v>6.4330296930877592E-2</v>
      </c>
      <c r="G28" s="3">
        <v>0.11788785384653645</v>
      </c>
      <c r="H28" s="3">
        <v>5.16623243592313E-2</v>
      </c>
      <c r="I28" s="3">
        <v>6.1136002313356495E-2</v>
      </c>
      <c r="K28" s="2" t="s">
        <v>2</v>
      </c>
      <c r="L28" s="3">
        <v>1.4305639998569436E-2</v>
      </c>
      <c r="M28" s="3">
        <v>4.6895376461951577E-2</v>
      </c>
      <c r="N28" s="3">
        <v>3.0830496498661944E-2</v>
      </c>
      <c r="O28" s="3">
        <v>7.6614789437693329E-2</v>
      </c>
      <c r="P28" s="3">
        <v>6.208269170923187E-2</v>
      </c>
      <c r="Q28" s="3">
        <v>5.4796170287987112E-2</v>
      </c>
      <c r="R28" s="3">
        <v>4.0418764908560827E-2</v>
      </c>
      <c r="S28" s="3">
        <v>6.2195045336163275E-2</v>
      </c>
    </row>
    <row r="29" spans="1:19" x14ac:dyDescent="0.25">
      <c r="A29" s="2" t="s">
        <v>3</v>
      </c>
      <c r="B29" s="3">
        <v>1.1794605372161924E-2</v>
      </c>
      <c r="C29" s="3">
        <v>6.8316867388997615E-2</v>
      </c>
      <c r="D29" s="3">
        <v>5.7484026330606737E-2</v>
      </c>
      <c r="E29" s="3">
        <v>7.4138988696418176E-2</v>
      </c>
      <c r="F29" s="3">
        <v>6.9758361891982854E-2</v>
      </c>
      <c r="G29" s="3">
        <v>6.4688292009866186E-2</v>
      </c>
      <c r="H29" s="3">
        <v>5.8162313243507631E-2</v>
      </c>
      <c r="I29" s="3">
        <v>6.6414623690476904E-2</v>
      </c>
      <c r="K29" s="2" t="s">
        <v>3</v>
      </c>
      <c r="L29" s="3">
        <v>1.2122940882835342E-2</v>
      </c>
      <c r="M29" s="3">
        <v>4.4271170378066091E-2</v>
      </c>
      <c r="N29" s="3">
        <v>2.7497385397537048E-2</v>
      </c>
      <c r="O29" s="3">
        <v>5.4005400540054004E-2</v>
      </c>
      <c r="P29" s="3">
        <v>6.1567832002423759E-2</v>
      </c>
      <c r="Q29" s="3">
        <v>3.9383593942754466E-2</v>
      </c>
      <c r="R29" s="3">
        <v>5.8468006832216528E-2</v>
      </c>
      <c r="S29" s="3">
        <v>6.9980204377935479E-2</v>
      </c>
    </row>
    <row r="30" spans="1:19" x14ac:dyDescent="0.25">
      <c r="A30" s="2" t="s">
        <v>4</v>
      </c>
      <c r="B30" s="3">
        <v>2.2691324851502659E-2</v>
      </c>
      <c r="C30" s="3">
        <v>9.8016941530651894E-2</v>
      </c>
      <c r="D30" s="3">
        <v>7.5064244262233834E-2</v>
      </c>
      <c r="E30" s="3">
        <v>8.0141484756566794E-2</v>
      </c>
      <c r="F30" s="3">
        <v>0.10642826352518808</v>
      </c>
      <c r="G30" s="3">
        <v>0.13382518699448059</v>
      </c>
      <c r="H30" s="3">
        <v>7.1139500448339818E-2</v>
      </c>
      <c r="I30" s="3">
        <v>6.9757655538907601E-2</v>
      </c>
      <c r="K30" s="2" t="s">
        <v>4</v>
      </c>
      <c r="L30" s="3">
        <v>2.056484324305546E-2</v>
      </c>
      <c r="M30" s="3">
        <v>5.1130025204015307E-2</v>
      </c>
      <c r="N30" s="3">
        <v>3.7325426774442907E-2</v>
      </c>
      <c r="O30" s="3">
        <v>7.2901316255653964E-2</v>
      </c>
      <c r="P30" s="3">
        <v>5.5468582664139524E-2</v>
      </c>
      <c r="Q30" s="3">
        <v>7.6090710622151544E-2</v>
      </c>
      <c r="R30" s="3">
        <v>6.8713516542480146E-2</v>
      </c>
      <c r="S30" s="3">
        <v>8.4750989258231879E-2</v>
      </c>
    </row>
    <row r="31" spans="1:19" x14ac:dyDescent="0.25">
      <c r="A31" s="2" t="s">
        <v>5</v>
      </c>
      <c r="B31" s="3">
        <v>3.3189153219374393E-2</v>
      </c>
      <c r="C31" s="3">
        <v>6.7291429235357733E-2</v>
      </c>
      <c r="D31" s="3">
        <v>5.3989710480750616E-2</v>
      </c>
      <c r="E31" s="3">
        <v>6.7085050170207536E-2</v>
      </c>
      <c r="F31" s="3">
        <v>8.1752030586535587E-2</v>
      </c>
      <c r="G31" s="3">
        <v>0.10495999076716346</v>
      </c>
      <c r="H31" s="3">
        <v>7.8584236376393543E-2</v>
      </c>
      <c r="I31" s="3">
        <v>7.6861100530118173E-2</v>
      </c>
      <c r="K31" s="2" t="s">
        <v>5</v>
      </c>
      <c r="L31" s="3">
        <v>2.7462810777358397E-2</v>
      </c>
      <c r="M31" s="3">
        <v>5.6923908958150735E-2</v>
      </c>
      <c r="N31" s="3">
        <v>3.9461020211742061E-2</v>
      </c>
      <c r="O31" s="3">
        <v>5.9569759187532136E-2</v>
      </c>
      <c r="P31" s="3">
        <v>6.4864690427777413E-2</v>
      </c>
      <c r="Q31" s="3">
        <v>5.6319967171754665E-2</v>
      </c>
      <c r="R31" s="3">
        <v>7.0881154435679841E-2</v>
      </c>
      <c r="S31" s="3">
        <v>9.1902686221038851E-2</v>
      </c>
    </row>
    <row r="32" spans="1:19" x14ac:dyDescent="0.25">
      <c r="A32" s="2" t="s">
        <v>6</v>
      </c>
      <c r="B32" s="3">
        <v>1.3212250398453177E-2</v>
      </c>
      <c r="C32" s="3">
        <v>7.9079560336883251E-2</v>
      </c>
      <c r="D32" s="3">
        <v>5.5106309255397758E-2</v>
      </c>
      <c r="E32" s="3">
        <v>8.712381289022611E-2</v>
      </c>
      <c r="F32" s="3">
        <v>8.1584425217099257E-2</v>
      </c>
      <c r="G32" s="3">
        <v>6.9570091052777019E-2</v>
      </c>
      <c r="H32" s="3">
        <v>5.7059462543754734E-2</v>
      </c>
      <c r="I32" s="3">
        <v>6.8533283886011251E-2</v>
      </c>
      <c r="K32" s="2" t="s">
        <v>6</v>
      </c>
      <c r="L32" s="3">
        <v>1.1730369087815558E-2</v>
      </c>
      <c r="M32" s="3">
        <v>5.8204094540376304E-2</v>
      </c>
      <c r="N32" s="3">
        <v>3.6204309726632501E-2</v>
      </c>
      <c r="O32" s="3">
        <v>6.7004145050008554E-2</v>
      </c>
      <c r="P32" s="3">
        <v>6.8030991578908712E-2</v>
      </c>
      <c r="Q32" s="3">
        <v>5.6847945206250833E-2</v>
      </c>
      <c r="R32" s="3">
        <v>6.4411554210817651E-2</v>
      </c>
      <c r="S32" s="3">
        <v>7.1792859944372373E-2</v>
      </c>
    </row>
    <row r="33" spans="1:19" x14ac:dyDescent="0.25">
      <c r="A33" s="2" t="s">
        <v>7</v>
      </c>
      <c r="B33" s="3">
        <v>1.5358474099180232E-2</v>
      </c>
      <c r="C33" s="3">
        <v>7.8729530322116242E-2</v>
      </c>
      <c r="D33" s="3">
        <v>5.1654560129136398E-2</v>
      </c>
      <c r="E33" s="3">
        <v>9.9114119534715078E-2</v>
      </c>
      <c r="F33" s="3">
        <v>8.5410780069596043E-2</v>
      </c>
      <c r="G33" s="3">
        <v>8.1460232031043425E-2</v>
      </c>
      <c r="H33" s="3">
        <v>7.6203208557168486E-2</v>
      </c>
      <c r="I33" s="3">
        <v>7.4199382317271356E-2</v>
      </c>
      <c r="K33" s="2" t="s">
        <v>7</v>
      </c>
      <c r="L33" s="3">
        <v>1.9042735149518035E-2</v>
      </c>
      <c r="M33" s="3">
        <v>5.6436283828583331E-2</v>
      </c>
      <c r="N33" s="3">
        <v>3.9736922080765215E-2</v>
      </c>
      <c r="O33" s="3">
        <v>7.1964611898852629E-2</v>
      </c>
      <c r="P33" s="3">
        <v>6.6476328459827067E-2</v>
      </c>
      <c r="Q33" s="3">
        <v>6.6821606274529433E-2</v>
      </c>
      <c r="R33" s="3">
        <v>5.5915154830279278E-2</v>
      </c>
      <c r="S33" s="3">
        <v>7.0854807105162371E-2</v>
      </c>
    </row>
    <row r="34" spans="1:19" x14ac:dyDescent="0.25">
      <c r="A34" s="2" t="s">
        <v>8</v>
      </c>
      <c r="B34" s="3">
        <v>2.0815186342565038E-2</v>
      </c>
      <c r="C34" s="3">
        <v>8.3059681227684271E-2</v>
      </c>
      <c r="D34" s="3">
        <v>6.1114881476404349E-2</v>
      </c>
      <c r="E34" s="3">
        <v>8.1156863500561199E-2</v>
      </c>
      <c r="F34" s="3">
        <v>8.6333602232086706E-2</v>
      </c>
      <c r="G34" s="3">
        <v>0.10259872370030261</v>
      </c>
      <c r="H34" s="3">
        <v>6.8276556232172061E-2</v>
      </c>
      <c r="I34" s="3">
        <v>6.9760830139154503E-2</v>
      </c>
      <c r="K34" s="2" t="s">
        <v>8</v>
      </c>
      <c r="L34" s="3">
        <v>1.8522501390984575E-2</v>
      </c>
      <c r="M34" s="3">
        <v>5.2949946287280655E-2</v>
      </c>
      <c r="N34" s="3">
        <v>4.4452761339112988E-2</v>
      </c>
      <c r="O34" s="3">
        <v>6.7036267431862487E-2</v>
      </c>
      <c r="P34" s="3">
        <v>6.4069131164115611E-2</v>
      </c>
      <c r="Q34" s="3">
        <v>6.0506434640513869E-2</v>
      </c>
      <c r="R34" s="3">
        <v>6.332443405983984E-2</v>
      </c>
      <c r="S34" s="3">
        <v>7.6633282244866568E-2</v>
      </c>
    </row>
    <row r="36" spans="1:19" x14ac:dyDescent="0.25">
      <c r="A36" s="2" t="s">
        <v>35</v>
      </c>
    </row>
    <row r="37" spans="1:19" x14ac:dyDescent="0.25">
      <c r="A37" s="2" t="s">
        <v>36</v>
      </c>
    </row>
    <row r="38" spans="1:19" x14ac:dyDescent="0.25">
      <c r="B38" s="2" t="s">
        <v>41</v>
      </c>
      <c r="C38" s="2" t="s">
        <v>42</v>
      </c>
      <c r="D38" s="2" t="s">
        <v>43</v>
      </c>
      <c r="E38" s="2" t="s">
        <v>44</v>
      </c>
      <c r="F38" s="2" t="s">
        <v>45</v>
      </c>
      <c r="G38" s="2" t="s">
        <v>46</v>
      </c>
    </row>
    <row r="39" spans="1:19" x14ac:dyDescent="0.25">
      <c r="A39" s="2" t="s">
        <v>1</v>
      </c>
      <c r="B39" s="3">
        <v>2.946217095818417E-2</v>
      </c>
      <c r="C39" s="3">
        <v>2.8681830857440978E-2</v>
      </c>
      <c r="D39" s="3">
        <v>3.3172870691898899E-2</v>
      </c>
      <c r="E39" s="3">
        <v>4.8638047505750938E-2</v>
      </c>
      <c r="F39" s="3">
        <v>4.2882074295686863E-2</v>
      </c>
      <c r="G39" s="3">
        <v>4.2247639944615514E-2</v>
      </c>
    </row>
    <row r="40" spans="1:19" x14ac:dyDescent="0.25">
      <c r="A40" s="2" t="s">
        <v>2</v>
      </c>
      <c r="B40" s="3">
        <v>2.8385899813944605E-2</v>
      </c>
      <c r="C40" s="3">
        <v>3.1725262808282174E-2</v>
      </c>
      <c r="D40" s="3">
        <v>3.165459055328898E-2</v>
      </c>
      <c r="E40" s="3">
        <v>5.0456001446317601E-2</v>
      </c>
      <c r="F40" s="3">
        <v>8.6846148707328485E-2</v>
      </c>
      <c r="G40" s="3">
        <v>7.8045960400029563E-2</v>
      </c>
    </row>
    <row r="41" spans="1:19" x14ac:dyDescent="0.25">
      <c r="A41" s="2" t="s">
        <v>3</v>
      </c>
      <c r="B41" s="3">
        <v>4.6608669997789245E-2</v>
      </c>
      <c r="C41" s="3">
        <v>2.5764613093081493E-2</v>
      </c>
      <c r="D41" s="3">
        <v>3.5920350526468782E-2</v>
      </c>
      <c r="E41" s="3">
        <v>5.3585077709665266E-2</v>
      </c>
      <c r="F41" s="3">
        <v>2.7142412846970228E-2</v>
      </c>
      <c r="G41" s="3">
        <v>3.6948980785547009E-2</v>
      </c>
    </row>
    <row r="42" spans="1:19" x14ac:dyDescent="0.25">
      <c r="A42" s="2" t="s">
        <v>4</v>
      </c>
      <c r="B42" s="3">
        <v>3.8233657124221908E-2</v>
      </c>
      <c r="C42" s="3">
        <v>5.6026513099047826E-2</v>
      </c>
      <c r="D42" s="3">
        <v>6.4245253603927799E-2</v>
      </c>
      <c r="E42" s="3">
        <v>6.480638595374362E-2</v>
      </c>
      <c r="F42" s="3">
        <v>5.2233056635492749E-2</v>
      </c>
      <c r="G42" s="3">
        <v>5.4381838192744676E-2</v>
      </c>
    </row>
    <row r="43" spans="1:19" x14ac:dyDescent="0.25">
      <c r="A43" s="2" t="s">
        <v>5</v>
      </c>
      <c r="B43" s="3">
        <v>5.2779178855621674E-2</v>
      </c>
      <c r="C43" s="3">
        <v>4.5666329332731639E-2</v>
      </c>
      <c r="D43" s="3">
        <v>5.4736273352479291E-2</v>
      </c>
      <c r="E43" s="3">
        <v>5.0640490390755154E-2</v>
      </c>
      <c r="F43" s="3">
        <v>5.1350016891452924E-2</v>
      </c>
      <c r="G43" s="3">
        <v>5.1982375884843078E-2</v>
      </c>
    </row>
    <row r="44" spans="1:19" x14ac:dyDescent="0.25">
      <c r="A44" s="2" t="s">
        <v>6</v>
      </c>
      <c r="B44" s="3">
        <v>2.8054121075475225E-2</v>
      </c>
      <c r="C44" s="3">
        <v>3.6220012100431076E-2</v>
      </c>
      <c r="D44" s="3">
        <v>4.3714290875637711E-2</v>
      </c>
      <c r="E44" s="3">
        <v>4.1285857313287343E-2</v>
      </c>
      <c r="F44" s="3">
        <v>3.1602163870387237E-2</v>
      </c>
      <c r="G44" s="3">
        <v>3.1596513999394796E-2</v>
      </c>
    </row>
    <row r="45" spans="1:19" x14ac:dyDescent="0.25">
      <c r="A45" s="2" t="s">
        <v>7</v>
      </c>
      <c r="B45" s="3">
        <v>2.5827280064568199E-2</v>
      </c>
      <c r="C45" s="3">
        <v>3.6879672385010262E-2</v>
      </c>
      <c r="D45" s="3">
        <v>3.9915590685791112E-2</v>
      </c>
      <c r="E45" s="3">
        <v>3.4545962274945122E-2</v>
      </c>
      <c r="F45" s="3">
        <v>3.0882352941589336E-2</v>
      </c>
      <c r="G45" s="3">
        <v>2.705185813650518E-2</v>
      </c>
    </row>
    <row r="46" spans="1:19" x14ac:dyDescent="0.25">
      <c r="A46" s="2" t="s">
        <v>8</v>
      </c>
      <c r="B46" s="3">
        <v>3.7107128646237886E-2</v>
      </c>
      <c r="C46" s="3">
        <v>4.1481177729152247E-2</v>
      </c>
      <c r="D46" s="3">
        <v>4.8108531092213504E-2</v>
      </c>
      <c r="E46" s="3">
        <v>5.1087730819416352E-2</v>
      </c>
      <c r="F46" s="3">
        <v>4.6323206417868384E-2</v>
      </c>
      <c r="G46" s="3">
        <v>4.6588243124290177E-2</v>
      </c>
    </row>
    <row r="48" spans="1:19" x14ac:dyDescent="0.25">
      <c r="A48" s="2" t="s">
        <v>37</v>
      </c>
    </row>
    <row r="49" spans="1:7" x14ac:dyDescent="0.25">
      <c r="B49" s="2" t="s">
        <v>41</v>
      </c>
      <c r="C49" s="2" t="s">
        <v>42</v>
      </c>
      <c r="D49" s="2" t="s">
        <v>43</v>
      </c>
      <c r="E49" s="2" t="s">
        <v>44</v>
      </c>
      <c r="F49" s="2" t="s">
        <v>45</v>
      </c>
      <c r="G49" s="2" t="s">
        <v>46</v>
      </c>
    </row>
    <row r="50" spans="1:7" x14ac:dyDescent="0.25">
      <c r="A50" s="2" t="s">
        <v>1</v>
      </c>
      <c r="B50" s="3">
        <v>1.9063757678825052E-2</v>
      </c>
      <c r="C50" s="3">
        <v>1.613352985731055E-2</v>
      </c>
      <c r="D50" s="3">
        <v>1.2582813021065101E-2</v>
      </c>
      <c r="E50" s="3">
        <v>1.9873610808801456E-2</v>
      </c>
      <c r="F50" s="3">
        <v>1.0471204188481676E-2</v>
      </c>
      <c r="G50" s="3">
        <v>1.0807535799785363E-2</v>
      </c>
    </row>
    <row r="51" spans="1:7" x14ac:dyDescent="0.25">
      <c r="A51" s="2" t="s">
        <v>2</v>
      </c>
      <c r="B51" s="3">
        <v>3.0612244897391238E-2</v>
      </c>
      <c r="C51" s="3">
        <v>5.2696199240875471E-2</v>
      </c>
      <c r="D51" s="3">
        <v>1.7869526925243778E-2</v>
      </c>
      <c r="E51" s="3">
        <v>3.0179290584713334E-2</v>
      </c>
      <c r="F51" s="3">
        <v>1.9596054067294633E-2</v>
      </c>
      <c r="G51" s="3">
        <v>2.2980199451119818E-2</v>
      </c>
    </row>
    <row r="52" spans="1:7" x14ac:dyDescent="0.25">
      <c r="A52" s="2" t="s">
        <v>3</v>
      </c>
      <c r="B52" s="3">
        <v>1.7089845665856057E-2</v>
      </c>
      <c r="C52" s="3">
        <v>1.9454911927428882E-2</v>
      </c>
      <c r="D52" s="3">
        <v>1.822046765835373E-2</v>
      </c>
      <c r="E52" s="3">
        <v>1.6413447226383954E-2</v>
      </c>
      <c r="F52" s="3">
        <v>1.5994636141964599E-2</v>
      </c>
      <c r="G52" s="3">
        <v>1.4031258526157091E-2</v>
      </c>
    </row>
    <row r="53" spans="1:7" x14ac:dyDescent="0.25">
      <c r="A53" s="2" t="s">
        <v>4</v>
      </c>
      <c r="B53" s="3">
        <v>4.7002844538034272E-2</v>
      </c>
      <c r="C53" s="3">
        <v>3.3362066052507446E-2</v>
      </c>
      <c r="D53" s="3">
        <v>4.412448736533503E-2</v>
      </c>
      <c r="E53" s="3">
        <v>5.6867603674410031E-2</v>
      </c>
      <c r="F53" s="3">
        <v>3.7011767125149773E-2</v>
      </c>
      <c r="G53" s="3">
        <v>3.9491572973302684E-2</v>
      </c>
    </row>
    <row r="54" spans="1:7" x14ac:dyDescent="0.25">
      <c r="A54" s="2" t="s">
        <v>5</v>
      </c>
      <c r="B54" s="3">
        <v>3.9705437304229152E-2</v>
      </c>
      <c r="C54" s="3">
        <v>3.6573476147010738E-2</v>
      </c>
      <c r="D54" s="3">
        <v>3.5237944218334302E-2</v>
      </c>
      <c r="E54" s="3">
        <v>4.5663006292518536E-2</v>
      </c>
      <c r="F54" s="3">
        <v>3.8252644162053998E-2</v>
      </c>
      <c r="G54" s="3">
        <v>3.1553504428153772E-2</v>
      </c>
    </row>
    <row r="55" spans="1:7" x14ac:dyDescent="0.25">
      <c r="A55" s="2" t="s">
        <v>6</v>
      </c>
      <c r="B55" s="3">
        <v>1.9537691463277388E-2</v>
      </c>
      <c r="C55" s="3">
        <v>2.4717710960429316E-2</v>
      </c>
      <c r="D55" s="3">
        <v>2.3142859875337613E-2</v>
      </c>
      <c r="E55" s="3">
        <v>1.9616484690291223E-2</v>
      </c>
      <c r="F55" s="3">
        <v>1.4045406164616551E-2</v>
      </c>
      <c r="G55" s="3">
        <v>1.8468384943308228E-2</v>
      </c>
    </row>
    <row r="56" spans="1:7" x14ac:dyDescent="0.25">
      <c r="A56" s="2" t="s">
        <v>7</v>
      </c>
      <c r="B56" s="3">
        <v>2.3060071486221606E-2</v>
      </c>
      <c r="C56" s="3">
        <v>3.0886725622446091E-2</v>
      </c>
      <c r="D56" s="3">
        <v>1.8026395793583085E-2</v>
      </c>
      <c r="E56" s="3">
        <v>2.4736614962306381E-2</v>
      </c>
      <c r="F56" s="3">
        <v>1.8850267379931153E-2</v>
      </c>
      <c r="G56" s="3">
        <v>2.0482121160496778E-2</v>
      </c>
    </row>
    <row r="57" spans="1:7" x14ac:dyDescent="0.25">
      <c r="A57" s="2" t="s">
        <v>8</v>
      </c>
      <c r="B57" s="3">
        <v>3.1746174130763818E-2</v>
      </c>
      <c r="C57" s="3">
        <v>3.1370422765789781E-2</v>
      </c>
      <c r="D57" s="3">
        <v>2.8567260958134284E-2</v>
      </c>
      <c r="E57" s="3">
        <v>3.5638665575765179E-2</v>
      </c>
      <c r="F57" s="3">
        <v>2.5557631127099797E-2</v>
      </c>
      <c r="G57" s="3">
        <v>2.5967881602321739E-2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733C8-0774-49A1-8F6A-D83DD1805872}">
  <dimension ref="A1:N70"/>
  <sheetViews>
    <sheetView tabSelected="1" topLeftCell="A7" workbookViewId="0">
      <pane xSplit="1" topLeftCell="B1" activePane="topRight" state="frozen"/>
      <selection pane="topRight" activeCell="L26" sqref="L26"/>
    </sheetView>
  </sheetViews>
  <sheetFormatPr defaultRowHeight="15" x14ac:dyDescent="0.25"/>
  <cols>
    <col min="1" max="1" width="17" style="2" bestFit="1" customWidth="1"/>
  </cols>
  <sheetData>
    <row r="1" spans="1:14" x14ac:dyDescent="0.25">
      <c r="A1" s="2" t="s">
        <v>18</v>
      </c>
    </row>
    <row r="2" spans="1:14" x14ac:dyDescent="0.25">
      <c r="A2" s="2" t="s">
        <v>19</v>
      </c>
    </row>
    <row r="3" spans="1:14" x14ac:dyDescent="0.25">
      <c r="A3" s="8"/>
      <c r="B3" s="2" t="s">
        <v>52</v>
      </c>
      <c r="C3" s="21" t="s">
        <v>53</v>
      </c>
      <c r="D3" s="2" t="s">
        <v>54</v>
      </c>
      <c r="E3" s="21" t="s">
        <v>55</v>
      </c>
      <c r="F3" s="2" t="s">
        <v>56</v>
      </c>
      <c r="G3" s="21" t="s">
        <v>57</v>
      </c>
      <c r="H3" s="2" t="s">
        <v>58</v>
      </c>
      <c r="I3" s="21" t="s">
        <v>59</v>
      </c>
      <c r="J3" s="2" t="s">
        <v>60</v>
      </c>
      <c r="K3" s="21" t="s">
        <v>61</v>
      </c>
      <c r="L3" s="21" t="s">
        <v>62</v>
      </c>
    </row>
    <row r="4" spans="1:14" x14ac:dyDescent="0.25">
      <c r="A4" s="8" t="s">
        <v>1</v>
      </c>
      <c r="B4" s="10"/>
      <c r="C4" s="11"/>
      <c r="D4" s="10">
        <v>30474</v>
      </c>
      <c r="E4" s="10">
        <v>28997</v>
      </c>
      <c r="F4" s="10">
        <v>31749</v>
      </c>
      <c r="G4" s="10">
        <v>30873</v>
      </c>
      <c r="H4" s="10">
        <v>31094</v>
      </c>
      <c r="I4" s="10">
        <v>32643</v>
      </c>
      <c r="J4" s="10">
        <v>33047</v>
      </c>
      <c r="K4" s="10">
        <v>32365</v>
      </c>
      <c r="L4" s="1">
        <v>33666</v>
      </c>
      <c r="M4" s="3">
        <f>L4/D4-1</f>
        <v>0.10474502854892687</v>
      </c>
      <c r="N4" s="14" t="s">
        <v>31</v>
      </c>
    </row>
    <row r="5" spans="1:14" x14ac:dyDescent="0.25">
      <c r="A5" s="8" t="s">
        <v>2</v>
      </c>
      <c r="B5" s="10">
        <v>26629</v>
      </c>
      <c r="C5" s="10">
        <v>21183</v>
      </c>
      <c r="D5" s="10">
        <v>28406</v>
      </c>
      <c r="E5" s="10">
        <v>28247</v>
      </c>
      <c r="F5" s="10">
        <v>31260</v>
      </c>
      <c r="G5" s="10">
        <v>30590</v>
      </c>
      <c r="H5" s="10">
        <v>33561</v>
      </c>
      <c r="I5" s="10">
        <v>32990</v>
      </c>
      <c r="J5" s="10">
        <v>35814</v>
      </c>
      <c r="K5" s="10">
        <v>35115</v>
      </c>
      <c r="L5" s="1">
        <v>35340</v>
      </c>
      <c r="M5" s="3">
        <f>L5/B5-1</f>
        <v>0.32712456344586727</v>
      </c>
    </row>
    <row r="6" spans="1:14" x14ac:dyDescent="0.25">
      <c r="A6" s="8" t="s">
        <v>3</v>
      </c>
      <c r="B6" s="10">
        <v>30865</v>
      </c>
      <c r="C6" s="10">
        <v>29750</v>
      </c>
      <c r="D6" s="10">
        <v>31167</v>
      </c>
      <c r="E6" s="10">
        <v>31057</v>
      </c>
      <c r="F6" s="10">
        <v>34936</v>
      </c>
      <c r="G6" s="10">
        <v>32234</v>
      </c>
      <c r="H6" s="10">
        <v>37150</v>
      </c>
      <c r="I6" s="10">
        <v>36569</v>
      </c>
      <c r="J6" s="10">
        <v>37768</v>
      </c>
      <c r="K6" s="10">
        <v>39422</v>
      </c>
      <c r="L6" s="1">
        <v>40128</v>
      </c>
      <c r="M6" s="3">
        <f t="shared" ref="M6:M11" si="0">L6/B6-1</f>
        <v>0.30011339705167672</v>
      </c>
    </row>
    <row r="7" spans="1:14" x14ac:dyDescent="0.25">
      <c r="A7" s="8" t="s">
        <v>20</v>
      </c>
      <c r="B7" s="10">
        <v>57158</v>
      </c>
      <c r="C7" s="10">
        <v>60188</v>
      </c>
      <c r="D7" s="10">
        <v>61781</v>
      </c>
      <c r="E7" s="10">
        <v>57896</v>
      </c>
      <c r="F7" s="10">
        <v>60829</v>
      </c>
      <c r="G7" s="10">
        <v>56663</v>
      </c>
      <c r="H7" s="10">
        <v>57633</v>
      </c>
      <c r="I7" s="10">
        <v>54488</v>
      </c>
      <c r="J7" s="10">
        <v>55714</v>
      </c>
      <c r="K7" s="10">
        <v>54378</v>
      </c>
      <c r="L7" s="1">
        <v>55609</v>
      </c>
      <c r="M7" s="3">
        <f t="shared" si="0"/>
        <v>-2.7100318415619884E-2</v>
      </c>
    </row>
    <row r="8" spans="1:14" x14ac:dyDescent="0.25">
      <c r="A8" s="8" t="s">
        <v>5</v>
      </c>
      <c r="B8" s="10">
        <v>42097</v>
      </c>
      <c r="C8" s="10">
        <v>42681</v>
      </c>
      <c r="D8" s="10">
        <v>45870</v>
      </c>
      <c r="E8" s="10">
        <v>44421</v>
      </c>
      <c r="F8" s="10">
        <v>48000</v>
      </c>
      <c r="G8" s="10">
        <v>49088</v>
      </c>
      <c r="H8" s="10">
        <v>52975</v>
      </c>
      <c r="I8" s="10">
        <v>45683</v>
      </c>
      <c r="J8" s="10">
        <v>48259</v>
      </c>
      <c r="K8" s="10">
        <v>45633</v>
      </c>
      <c r="L8" s="1">
        <v>49540</v>
      </c>
      <c r="M8" s="3">
        <f t="shared" si="0"/>
        <v>0.17680594816732786</v>
      </c>
    </row>
    <row r="9" spans="1:14" x14ac:dyDescent="0.25">
      <c r="A9" s="8" t="s">
        <v>6</v>
      </c>
      <c r="B9" s="10">
        <v>32800</v>
      </c>
      <c r="C9" s="10">
        <v>30261</v>
      </c>
      <c r="D9" s="10">
        <v>33967</v>
      </c>
      <c r="E9" s="10">
        <v>31236</v>
      </c>
      <c r="F9" s="10">
        <v>33420</v>
      </c>
      <c r="G9" s="10">
        <v>34129</v>
      </c>
      <c r="H9" s="10">
        <v>38363</v>
      </c>
      <c r="I9" s="10">
        <v>36619</v>
      </c>
      <c r="J9" s="10">
        <v>40791</v>
      </c>
      <c r="K9" s="10">
        <v>39026</v>
      </c>
      <c r="L9" s="1">
        <v>40621</v>
      </c>
      <c r="M9" s="3">
        <f t="shared" si="0"/>
        <v>0.23844512195121959</v>
      </c>
    </row>
    <row r="10" spans="1:14" x14ac:dyDescent="0.25">
      <c r="A10" s="8" t="s">
        <v>7</v>
      </c>
      <c r="B10" s="10">
        <v>31715</v>
      </c>
      <c r="C10" s="10">
        <v>29982</v>
      </c>
      <c r="D10" s="10">
        <v>33118</v>
      </c>
      <c r="E10" s="10">
        <v>38213</v>
      </c>
      <c r="F10" s="10">
        <v>41815</v>
      </c>
      <c r="G10" s="10">
        <v>40342</v>
      </c>
      <c r="H10" s="10">
        <v>42626</v>
      </c>
      <c r="I10" s="10">
        <v>41917</v>
      </c>
      <c r="J10" s="10">
        <v>44186</v>
      </c>
      <c r="K10" s="10">
        <v>41857</v>
      </c>
      <c r="L10" s="1">
        <v>41998</v>
      </c>
      <c r="M10" s="3">
        <f t="shared" si="0"/>
        <v>0.32423143622891382</v>
      </c>
    </row>
    <row r="11" spans="1:14" x14ac:dyDescent="0.25">
      <c r="A11" s="2" t="s">
        <v>51</v>
      </c>
      <c r="B11">
        <f t="shared" ref="B11:C11" si="1">SUM(B5:B10)</f>
        <v>221264</v>
      </c>
      <c r="C11">
        <f t="shared" si="1"/>
        <v>214045</v>
      </c>
      <c r="D11">
        <f>SUM(D5:D10)</f>
        <v>234309</v>
      </c>
      <c r="E11">
        <f t="shared" ref="E11:L11" si="2">SUM(E5:E10)</f>
        <v>231070</v>
      </c>
      <c r="F11">
        <f t="shared" si="2"/>
        <v>250260</v>
      </c>
      <c r="G11">
        <f t="shared" si="2"/>
        <v>243046</v>
      </c>
      <c r="H11">
        <f t="shared" si="2"/>
        <v>262308</v>
      </c>
      <c r="I11">
        <f t="shared" si="2"/>
        <v>248266</v>
      </c>
      <c r="J11">
        <f t="shared" si="2"/>
        <v>262532</v>
      </c>
      <c r="K11">
        <f t="shared" si="2"/>
        <v>255431</v>
      </c>
      <c r="L11">
        <f t="shared" si="2"/>
        <v>263236</v>
      </c>
      <c r="M11" s="3">
        <f t="shared" si="0"/>
        <v>0.18969195169571185</v>
      </c>
    </row>
    <row r="13" spans="1:14" x14ac:dyDescent="0.25">
      <c r="A13" s="2" t="s">
        <v>21</v>
      </c>
    </row>
    <row r="14" spans="1:14" x14ac:dyDescent="0.25">
      <c r="A14" s="8"/>
      <c r="B14" s="2" t="s">
        <v>52</v>
      </c>
      <c r="C14" s="21" t="s">
        <v>53</v>
      </c>
      <c r="D14" s="2" t="s">
        <v>54</v>
      </c>
      <c r="E14" s="21" t="s">
        <v>55</v>
      </c>
      <c r="F14" s="2" t="s">
        <v>56</v>
      </c>
      <c r="G14" s="21" t="s">
        <v>57</v>
      </c>
      <c r="H14" s="2" t="s">
        <v>58</v>
      </c>
      <c r="I14" s="21" t="s">
        <v>59</v>
      </c>
      <c r="J14" s="2" t="s">
        <v>60</v>
      </c>
      <c r="K14" s="21" t="s">
        <v>61</v>
      </c>
      <c r="L14" s="21" t="s">
        <v>62</v>
      </c>
      <c r="M14" s="12" t="s">
        <v>23</v>
      </c>
    </row>
    <row r="15" spans="1:14" x14ac:dyDescent="0.25">
      <c r="A15" s="8" t="s">
        <v>1</v>
      </c>
      <c r="B15" s="16">
        <v>7.1180555532919243E-3</v>
      </c>
      <c r="C15" s="17">
        <v>9.0277777777777787E-3</v>
      </c>
      <c r="D15" s="16">
        <v>8.0439814846613444E-3</v>
      </c>
      <c r="E15" s="17">
        <v>8.0902777777777778E-3</v>
      </c>
      <c r="F15" s="16">
        <v>8.4259259310783818E-3</v>
      </c>
      <c r="G15" s="16">
        <v>7.6678240729961544E-3</v>
      </c>
      <c r="H15" s="16">
        <v>7.6099537000118289E-3</v>
      </c>
      <c r="I15" s="16">
        <v>7.0949074070085771E-3</v>
      </c>
      <c r="J15" s="16">
        <v>6.9212962916935794E-3</v>
      </c>
      <c r="K15" s="16">
        <v>7.0023148145992309E-3</v>
      </c>
      <c r="L15" s="17">
        <v>6.7824074067175388E-3</v>
      </c>
      <c r="M15" s="17">
        <f>B15-L15</f>
        <v>3.3564814657438546E-4</v>
      </c>
    </row>
    <row r="16" spans="1:14" x14ac:dyDescent="0.25">
      <c r="A16" s="8" t="s">
        <v>2</v>
      </c>
      <c r="B16" s="16">
        <v>6.9097222221898846E-3</v>
      </c>
      <c r="C16" s="17">
        <v>7.2106481481481475E-3</v>
      </c>
      <c r="D16" s="16">
        <v>7.1354166648234241E-3</v>
      </c>
      <c r="E16" s="17">
        <v>6.7476851851851856E-3</v>
      </c>
      <c r="F16" s="16">
        <v>6.811342595028691E-3</v>
      </c>
      <c r="G16" s="16">
        <v>6.6782407448044978E-3</v>
      </c>
      <c r="H16" s="16">
        <v>6.4467592528671958E-3</v>
      </c>
      <c r="I16" s="16">
        <v>6.6203703681821926E-3</v>
      </c>
      <c r="J16" s="16">
        <v>6.5509259220561944E-3</v>
      </c>
      <c r="K16" s="16">
        <v>6.4930555527098477E-3</v>
      </c>
      <c r="L16" s="17">
        <v>6.0069444443797693E-3</v>
      </c>
      <c r="M16" s="17">
        <f t="shared" ref="M16:M22" si="3">B16-L16</f>
        <v>9.0277777781011537E-4</v>
      </c>
    </row>
    <row r="17" spans="1:13" x14ac:dyDescent="0.25">
      <c r="A17" s="8" t="s">
        <v>3</v>
      </c>
      <c r="B17" s="16">
        <v>7.6388888883229811E-3</v>
      </c>
      <c r="C17" s="17">
        <v>7.5347222222222213E-3</v>
      </c>
      <c r="D17" s="16">
        <v>7.3032407453865744E-3</v>
      </c>
      <c r="E17" s="17">
        <v>7.5000000000000006E-3</v>
      </c>
      <c r="F17" s="16">
        <v>7.2627314802957699E-3</v>
      </c>
      <c r="G17" s="16">
        <v>6.8518518528435379E-3</v>
      </c>
      <c r="H17" s="16">
        <v>6.8171296297805384E-3</v>
      </c>
      <c r="I17" s="16">
        <v>6.568287037225673E-3</v>
      </c>
      <c r="J17" s="16">
        <v>6.1342592525761566E-3</v>
      </c>
      <c r="K17" s="16">
        <v>6.7129629605915397E-3</v>
      </c>
      <c r="L17" s="18">
        <v>7.0370370376622304E-3</v>
      </c>
      <c r="M17" s="17">
        <f t="shared" si="3"/>
        <v>6.0185185066075064E-4</v>
      </c>
    </row>
    <row r="18" spans="1:13" x14ac:dyDescent="0.25">
      <c r="A18" s="8" t="s">
        <v>20</v>
      </c>
      <c r="B18" s="16">
        <v>7.2337962992605753E-3</v>
      </c>
      <c r="C18" s="17">
        <v>7.1643518518518514E-3</v>
      </c>
      <c r="D18" s="16">
        <v>7.1296296300715767E-3</v>
      </c>
      <c r="E18" s="17">
        <v>7.083333333333333E-3</v>
      </c>
      <c r="F18" s="16">
        <v>6.9444444452528842E-3</v>
      </c>
      <c r="G18" s="16">
        <v>7.0023148145992309E-3</v>
      </c>
      <c r="H18" s="16">
        <v>7.0949074070085771E-3</v>
      </c>
      <c r="I18" s="16">
        <v>7.0370370376622304E-3</v>
      </c>
      <c r="J18" s="16">
        <v>7.1064814801502507E-3</v>
      </c>
      <c r="K18" s="16">
        <v>6.7824074067175388E-3</v>
      </c>
      <c r="L18" s="17">
        <v>6.8171296297805384E-3</v>
      </c>
      <c r="M18" s="17">
        <f t="shared" si="3"/>
        <v>4.1666666948003694E-4</v>
      </c>
    </row>
    <row r="19" spans="1:13" x14ac:dyDescent="0.25">
      <c r="A19" s="8" t="s">
        <v>5</v>
      </c>
      <c r="B19" s="16">
        <v>7.5231481459923089E-3</v>
      </c>
      <c r="C19" s="17">
        <v>7.2685185185185188E-3</v>
      </c>
      <c r="D19" s="16">
        <v>7.025462960882578E-3</v>
      </c>
      <c r="E19" s="17">
        <v>6.5740740740740733E-3</v>
      </c>
      <c r="F19" s="16">
        <v>6.1631944408873096E-3</v>
      </c>
      <c r="G19" s="16">
        <v>6.6377314797136933E-3</v>
      </c>
      <c r="H19" s="16">
        <v>6.5277777830488048E-3</v>
      </c>
      <c r="I19" s="16">
        <v>6.7592592604341917E-3</v>
      </c>
      <c r="J19" s="16">
        <v>6.6435185217414983E-3</v>
      </c>
      <c r="K19" s="16">
        <v>6.8518518528435379E-3</v>
      </c>
      <c r="L19" s="17">
        <v>6.4930555527098477E-3</v>
      </c>
      <c r="M19" s="17">
        <f t="shared" si="3"/>
        <v>1.0300925932824612E-3</v>
      </c>
    </row>
    <row r="20" spans="1:13" x14ac:dyDescent="0.25">
      <c r="A20" s="8" t="s">
        <v>6</v>
      </c>
      <c r="B20" s="19">
        <v>6.7592592604341917E-3</v>
      </c>
      <c r="C20" s="17">
        <v>6.5856481481481469E-3</v>
      </c>
      <c r="D20" s="19">
        <v>6.3888888907968067E-3</v>
      </c>
      <c r="E20" s="17">
        <v>6.0648148148148145E-3</v>
      </c>
      <c r="F20" s="19">
        <v>6.2962962983874604E-3</v>
      </c>
      <c r="G20" s="16">
        <v>6.1458333293558098E-3</v>
      </c>
      <c r="H20" s="16">
        <v>5.9722222213167697E-3</v>
      </c>
      <c r="I20" s="16">
        <v>6.1689814829151146E-3</v>
      </c>
      <c r="J20" s="16">
        <v>6.2384259290411137E-3</v>
      </c>
      <c r="K20" s="16">
        <v>6.3194444446708076E-3</v>
      </c>
      <c r="L20" s="17">
        <v>6.3657407372375019E-3</v>
      </c>
      <c r="M20" s="17">
        <f t="shared" si="3"/>
        <v>3.9351852319668978E-4</v>
      </c>
    </row>
    <row r="21" spans="1:13" x14ac:dyDescent="0.25">
      <c r="A21" s="8" t="s">
        <v>7</v>
      </c>
      <c r="B21" s="16">
        <v>6.2905092599976342E-3</v>
      </c>
      <c r="C21" s="17">
        <v>6.7708333333333336E-3</v>
      </c>
      <c r="D21" s="16">
        <v>7.337962968449574E-3</v>
      </c>
      <c r="E21" s="17">
        <v>7.2337962962962963E-3</v>
      </c>
      <c r="F21" s="16">
        <v>6.3888888871588279E-3</v>
      </c>
      <c r="G21" s="16">
        <v>6.545138887304347E-3</v>
      </c>
      <c r="H21" s="16">
        <v>6.0995370367891164E-3</v>
      </c>
      <c r="I21" s="16">
        <v>6.1400462946039616E-3</v>
      </c>
      <c r="J21" s="16">
        <v>5.8333333363407291E-3</v>
      </c>
      <c r="K21" s="16">
        <v>5.9953703676001169E-3</v>
      </c>
      <c r="L21" s="17">
        <v>5.3935185133013874E-3</v>
      </c>
      <c r="M21" s="17">
        <f t="shared" si="3"/>
        <v>8.9699074669624679E-4</v>
      </c>
    </row>
    <row r="22" spans="1:13" x14ac:dyDescent="0.25">
      <c r="A22" s="2" t="s">
        <v>8</v>
      </c>
      <c r="B22" s="17">
        <v>7.0676256613556431E-3</v>
      </c>
      <c r="C22" s="17">
        <v>7.3660714285714284E-3</v>
      </c>
      <c r="D22" s="17">
        <v>7.1949404778674109E-3</v>
      </c>
      <c r="E22" s="17">
        <v>7.0419973544973546E-3</v>
      </c>
      <c r="F22" s="17">
        <v>6.8989748682984752E-3</v>
      </c>
      <c r="G22" s="17">
        <v>6.7898478830881815E-3</v>
      </c>
      <c r="H22" s="17">
        <v>6.6526124329746904E-3</v>
      </c>
      <c r="I22" s="17">
        <v>6.6269841268617059E-3</v>
      </c>
      <c r="J22" s="17">
        <v>6.4897486762285029E-3</v>
      </c>
      <c r="K22" s="17">
        <v>6.5939153428189456E-3</v>
      </c>
      <c r="L22" s="17">
        <v>6.4136904745412593E-3</v>
      </c>
      <c r="M22" s="17">
        <f t="shared" si="3"/>
        <v>6.5393518681438386E-4</v>
      </c>
    </row>
    <row r="23" spans="1:13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2" t="s">
        <v>22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8"/>
      <c r="B25" s="2" t="s">
        <v>52</v>
      </c>
      <c r="C25" s="21" t="s">
        <v>53</v>
      </c>
      <c r="D25" s="2" t="s">
        <v>54</v>
      </c>
      <c r="E25" s="21" t="s">
        <v>55</v>
      </c>
      <c r="F25" s="2" t="s">
        <v>56</v>
      </c>
      <c r="G25" s="21" t="s">
        <v>57</v>
      </c>
      <c r="H25" s="2" t="s">
        <v>58</v>
      </c>
      <c r="I25" s="21" t="s">
        <v>59</v>
      </c>
      <c r="J25" s="2" t="s">
        <v>60</v>
      </c>
      <c r="K25" s="21" t="s">
        <v>61</v>
      </c>
      <c r="L25" s="21" t="s">
        <v>62</v>
      </c>
      <c r="M25" s="12" t="s">
        <v>23</v>
      </c>
    </row>
    <row r="26" spans="1:13" x14ac:dyDescent="0.25">
      <c r="A26" s="8" t="s">
        <v>1</v>
      </c>
      <c r="B26" s="20">
        <v>1.244212962774327E-2</v>
      </c>
      <c r="C26" s="18">
        <v>1.3784722222222224E-2</v>
      </c>
      <c r="D26" s="20">
        <v>1.3171296297514351E-2</v>
      </c>
      <c r="E26" s="18">
        <v>1.283564814814815E-2</v>
      </c>
      <c r="F26" s="20">
        <v>1.2893518513010351E-2</v>
      </c>
      <c r="G26" s="20">
        <v>1.2708333335467611E-2</v>
      </c>
      <c r="H26" s="20">
        <v>1.1886574073287189E-2</v>
      </c>
      <c r="I26" s="20">
        <v>1.1591435184527651E-2</v>
      </c>
      <c r="J26" s="20">
        <v>1.1898148142790889E-2</v>
      </c>
      <c r="K26" s="20">
        <v>1.130787036527181E-2</v>
      </c>
      <c r="L26" s="18">
        <v>1.107638888788642E-2</v>
      </c>
      <c r="M26" s="17">
        <f>B26-L26</f>
        <v>1.3657407398568501E-3</v>
      </c>
    </row>
    <row r="27" spans="1:13" x14ac:dyDescent="0.25">
      <c r="A27" s="8" t="s">
        <v>2</v>
      </c>
      <c r="B27" s="20">
        <v>1.115740741079208E-2</v>
      </c>
      <c r="C27" s="18">
        <v>1.1504629629629629E-2</v>
      </c>
      <c r="D27" s="20">
        <v>1.201388888875954E-2</v>
      </c>
      <c r="E27" s="18">
        <v>1.2222222222222223E-2</v>
      </c>
      <c r="F27" s="20">
        <v>1.2025462965539189E-2</v>
      </c>
      <c r="G27" s="20">
        <v>1.2372685188893231E-2</v>
      </c>
      <c r="H27" s="20">
        <v>1.187499999650754E-2</v>
      </c>
      <c r="I27" s="20">
        <v>1.2141203704231881E-2</v>
      </c>
      <c r="J27" s="20">
        <v>1.1851851857500151E-2</v>
      </c>
      <c r="K27" s="20">
        <v>1.1493055557366461E-2</v>
      </c>
      <c r="L27" s="18">
        <v>1.0711805553000889E-2</v>
      </c>
      <c r="M27" s="17">
        <f t="shared" ref="M27:M33" si="4">B27-L27</f>
        <v>4.4560185779119084E-4</v>
      </c>
    </row>
    <row r="28" spans="1:13" x14ac:dyDescent="0.25">
      <c r="A28" s="8" t="s">
        <v>3</v>
      </c>
      <c r="B28" s="20">
        <v>1.158564814977581E-2</v>
      </c>
      <c r="C28" s="18">
        <v>1.2106481481481482E-2</v>
      </c>
      <c r="D28" s="20">
        <v>1.19791666729725E-2</v>
      </c>
      <c r="E28" s="18">
        <v>1.1481481481481483E-2</v>
      </c>
      <c r="F28" s="20">
        <v>1.115740741079208E-2</v>
      </c>
      <c r="G28" s="20">
        <v>1.1631944442342499E-2</v>
      </c>
      <c r="H28" s="20">
        <v>1.1377314818673771E-2</v>
      </c>
      <c r="I28" s="20">
        <v>1.1313657407299621E-2</v>
      </c>
      <c r="J28" s="20">
        <v>1.090277777984738E-2</v>
      </c>
      <c r="K28" s="20">
        <v>1.037037037167465E-2</v>
      </c>
      <c r="L28" s="18">
        <v>1.0497685187147001E-2</v>
      </c>
      <c r="M28" s="17">
        <f t="shared" si="4"/>
        <v>1.0879629626288096E-3</v>
      </c>
    </row>
    <row r="29" spans="1:13" x14ac:dyDescent="0.25">
      <c r="A29" s="8" t="s">
        <v>20</v>
      </c>
      <c r="B29" s="20">
        <v>1.8460648148902688E-2</v>
      </c>
      <c r="C29" s="18">
        <v>1.8749999999999999E-2</v>
      </c>
      <c r="D29" s="20">
        <v>1.9270833334303461E-2</v>
      </c>
      <c r="E29" s="18">
        <v>1.8958333333333334E-2</v>
      </c>
      <c r="F29" s="20">
        <v>1.8912037041445728E-2</v>
      </c>
      <c r="G29" s="20">
        <v>1.9745370373129841E-2</v>
      </c>
      <c r="H29" s="20">
        <v>1.966435185022419E-2</v>
      </c>
      <c r="I29" s="20">
        <v>1.9236111111240461E-2</v>
      </c>
      <c r="J29" s="20">
        <v>1.8749999999272401E-2</v>
      </c>
      <c r="K29" s="20">
        <v>1.8136574071832001E-2</v>
      </c>
      <c r="L29" s="18">
        <v>1.7986111110076312E-2</v>
      </c>
      <c r="M29" s="17">
        <f t="shared" si="4"/>
        <v>4.7453703882637671E-4</v>
      </c>
    </row>
    <row r="30" spans="1:13" x14ac:dyDescent="0.25">
      <c r="A30" s="8" t="s">
        <v>5</v>
      </c>
      <c r="B30" s="20">
        <v>1.5671296299842648E-2</v>
      </c>
      <c r="C30" s="18">
        <v>1.545138888888889E-2</v>
      </c>
      <c r="D30" s="20">
        <v>1.439814814511919E-2</v>
      </c>
      <c r="E30" s="18">
        <v>1.4259259259259261E-2</v>
      </c>
      <c r="F30" s="20">
        <v>1.3206018513301389E-2</v>
      </c>
      <c r="G30" s="20">
        <v>1.358796295971842E-2</v>
      </c>
      <c r="H30" s="20">
        <v>1.3391203705396039E-2</v>
      </c>
      <c r="I30" s="20">
        <v>1.348379629780538E-2</v>
      </c>
      <c r="J30" s="20">
        <v>1.3425925928459041E-2</v>
      </c>
      <c r="K30" s="20">
        <v>1.3067129631963329E-2</v>
      </c>
      <c r="L30" s="18">
        <v>1.291666666656965E-2</v>
      </c>
      <c r="M30" s="17">
        <f t="shared" si="4"/>
        <v>2.754629633272998E-3</v>
      </c>
    </row>
    <row r="31" spans="1:13" x14ac:dyDescent="0.25">
      <c r="A31" s="8" t="s">
        <v>6</v>
      </c>
      <c r="B31" s="20">
        <v>1.247685185080627E-2</v>
      </c>
      <c r="C31" s="18">
        <v>1.255787037037037E-2</v>
      </c>
      <c r="D31" s="20">
        <v>1.2332175923802421E-2</v>
      </c>
      <c r="E31" s="18">
        <v>1.255787037037037E-2</v>
      </c>
      <c r="F31" s="20">
        <v>1.247685185444425E-2</v>
      </c>
      <c r="G31" s="20">
        <v>1.269675925868796E-2</v>
      </c>
      <c r="H31" s="20">
        <v>1.2650462966121269E-2</v>
      </c>
      <c r="I31" s="20">
        <v>1.2673611112404609E-2</v>
      </c>
      <c r="J31" s="20">
        <v>1.275462963531027E-2</v>
      </c>
      <c r="K31" s="20">
        <v>1.2349537035333921E-2</v>
      </c>
      <c r="L31" s="18">
        <v>1.2256944450200541E-2</v>
      </c>
      <c r="M31" s="17">
        <f t="shared" si="4"/>
        <v>2.1990740060572923E-4</v>
      </c>
    </row>
    <row r="32" spans="1:13" x14ac:dyDescent="0.25">
      <c r="A32" s="8" t="s">
        <v>7</v>
      </c>
      <c r="B32" s="20">
        <v>1.0358796294895001E-2</v>
      </c>
      <c r="C32" s="18">
        <v>1.0613425925925927E-2</v>
      </c>
      <c r="D32" s="20">
        <v>1.1087962964666079E-2</v>
      </c>
      <c r="E32" s="18">
        <v>1.1736111111111109E-2</v>
      </c>
      <c r="F32" s="20">
        <v>1.097222221869742E-2</v>
      </c>
      <c r="G32" s="20">
        <v>1.111111111094942E-2</v>
      </c>
      <c r="H32" s="20">
        <v>1.0671296295186041E-2</v>
      </c>
      <c r="I32" s="20">
        <v>1.087962963356404E-2</v>
      </c>
      <c r="J32" s="20">
        <v>1.081018518016208E-2</v>
      </c>
      <c r="K32" s="20">
        <v>1.069444444874534E-2</v>
      </c>
      <c r="L32" s="18">
        <v>1.017361111007631E-2</v>
      </c>
      <c r="M32" s="17">
        <f t="shared" si="4"/>
        <v>1.8518518481869077E-4</v>
      </c>
    </row>
    <row r="33" spans="1:14" x14ac:dyDescent="0.25">
      <c r="A33" s="2" t="s">
        <v>8</v>
      </c>
      <c r="B33" s="17">
        <v>1.3164682540393968E-2</v>
      </c>
      <c r="C33" s="17">
        <v>1.353835978835979E-2</v>
      </c>
      <c r="D33" s="17">
        <v>1.3464781746733935E-2</v>
      </c>
      <c r="E33" s="17">
        <v>1.3435846560846563E-2</v>
      </c>
      <c r="F33" s="17">
        <v>1.3091931216747203E-2</v>
      </c>
      <c r="G33" s="17">
        <v>1.3407738095598429E-2</v>
      </c>
      <c r="H33" s="17">
        <v>1.3073743386485148E-2</v>
      </c>
      <c r="I33" s="17">
        <v>1.304563492158195E-2</v>
      </c>
      <c r="J33" s="17">
        <v>1.2913359789048886E-2</v>
      </c>
      <c r="K33" s="17">
        <v>1.2488425926026789E-2</v>
      </c>
      <c r="L33" s="17">
        <v>1.2231316137851016E-2</v>
      </c>
      <c r="M33" s="17">
        <f t="shared" si="4"/>
        <v>9.3336640254295181E-4</v>
      </c>
    </row>
    <row r="35" spans="1:14" x14ac:dyDescent="0.25">
      <c r="A35" s="2" t="s">
        <v>24</v>
      </c>
    </row>
    <row r="36" spans="1:14" x14ac:dyDescent="0.25">
      <c r="A36" s="2" t="s">
        <v>26</v>
      </c>
      <c r="I36" t="s">
        <v>25</v>
      </c>
    </row>
    <row r="37" spans="1:14" x14ac:dyDescent="0.25">
      <c r="B37" s="2" t="s">
        <v>63</v>
      </c>
      <c r="C37" s="2" t="s">
        <v>64</v>
      </c>
      <c r="D37" s="2" t="s">
        <v>65</v>
      </c>
      <c r="E37" s="2" t="s">
        <v>66</v>
      </c>
      <c r="F37" s="2" t="s">
        <v>67</v>
      </c>
      <c r="J37" s="2" t="s">
        <v>63</v>
      </c>
      <c r="K37" s="2" t="s">
        <v>64</v>
      </c>
      <c r="L37" s="2" t="s">
        <v>65</v>
      </c>
      <c r="M37" s="2" t="s">
        <v>66</v>
      </c>
      <c r="N37" s="2" t="s">
        <v>67</v>
      </c>
    </row>
    <row r="38" spans="1:14" x14ac:dyDescent="0.25">
      <c r="A38" s="2" t="s">
        <v>1</v>
      </c>
      <c r="B38" s="5">
        <v>0.13053891975110982</v>
      </c>
      <c r="C38" s="5">
        <v>0.1258672206100632</v>
      </c>
      <c r="D38" s="5">
        <v>0.12845551651731191</v>
      </c>
      <c r="E38" s="5">
        <v>0.13413953802189291</v>
      </c>
      <c r="F38" s="5">
        <v>0.12762244519793797</v>
      </c>
      <c r="I38" s="22" t="s">
        <v>1</v>
      </c>
      <c r="J38" s="5">
        <v>0.14828796950354817</v>
      </c>
      <c r="K38" s="5">
        <v>0.14397304563943153</v>
      </c>
      <c r="L38" s="5">
        <v>0.15062262536225907</v>
      </c>
      <c r="M38" s="5">
        <v>0.16024767746310931</v>
      </c>
      <c r="N38" s="5">
        <v>0.1602978368374875</v>
      </c>
    </row>
    <row r="39" spans="1:14" x14ac:dyDescent="0.25">
      <c r="A39" s="2" t="s">
        <v>2</v>
      </c>
      <c r="B39" s="5">
        <v>0.13221163656939217</v>
      </c>
      <c r="C39" s="5">
        <v>0.13237591460199818</v>
      </c>
      <c r="D39" s="5">
        <v>0.13788372985914879</v>
      </c>
      <c r="E39" s="5">
        <v>0.14340549101709366</v>
      </c>
      <c r="F39" s="5">
        <v>0.12879783362157196</v>
      </c>
      <c r="I39" s="22" t="s">
        <v>2</v>
      </c>
      <c r="J39" s="5">
        <v>0.14579250156371337</v>
      </c>
      <c r="K39" s="5">
        <v>0.14581094055359434</v>
      </c>
      <c r="L39" s="5">
        <v>0.1519494529444769</v>
      </c>
      <c r="M39" s="5">
        <v>0.1628094207888521</v>
      </c>
      <c r="N39" s="5">
        <v>0.15089293033270684</v>
      </c>
    </row>
    <row r="40" spans="1:14" x14ac:dyDescent="0.25">
      <c r="A40" s="2" t="s">
        <v>3</v>
      </c>
      <c r="B40" s="5">
        <v>0.12698916532168236</v>
      </c>
      <c r="C40" s="5">
        <v>0.13303750906175568</v>
      </c>
      <c r="D40" s="5">
        <v>0.13030103853463915</v>
      </c>
      <c r="E40" s="5">
        <v>0.13141220397081241</v>
      </c>
      <c r="F40" s="5">
        <v>0.12284905955134397</v>
      </c>
      <c r="I40" s="22" t="s">
        <v>3</v>
      </c>
      <c r="J40" s="5">
        <v>0.14043054108246278</v>
      </c>
      <c r="K40" s="5">
        <v>0.14711366013616464</v>
      </c>
      <c r="L40" s="5">
        <v>0.14598470590665827</v>
      </c>
      <c r="M40" s="5">
        <v>0.1547967029526009</v>
      </c>
      <c r="N40" s="5">
        <v>0.14837825314294817</v>
      </c>
    </row>
    <row r="41" spans="1:14" x14ac:dyDescent="0.25">
      <c r="A41" s="2" t="s">
        <v>4</v>
      </c>
      <c r="B41" s="5">
        <v>0.10777463312694338</v>
      </c>
      <c r="C41" s="5">
        <v>0.10942057876199617</v>
      </c>
      <c r="D41" s="5">
        <v>0.1057830810575386</v>
      </c>
      <c r="E41" s="5">
        <v>0.10936677720556333</v>
      </c>
      <c r="F41" s="5">
        <v>9.9970307368932629E-2</v>
      </c>
      <c r="I41" s="22" t="s">
        <v>4</v>
      </c>
      <c r="J41" s="5">
        <v>0.11763092312354652</v>
      </c>
      <c r="K41" s="5">
        <v>0.11877470819432927</v>
      </c>
      <c r="L41" s="5">
        <v>0.11541236470206212</v>
      </c>
      <c r="M41" s="5">
        <v>0.12227870744389069</v>
      </c>
      <c r="N41" s="5">
        <v>0.11511724229196316</v>
      </c>
    </row>
    <row r="42" spans="1:14" x14ac:dyDescent="0.25">
      <c r="A42" s="2" t="s">
        <v>5</v>
      </c>
      <c r="B42" s="5">
        <v>0.12045823488126725</v>
      </c>
      <c r="C42" s="5">
        <v>0.11315631918876551</v>
      </c>
      <c r="D42" s="5">
        <v>0.11591030775555691</v>
      </c>
      <c r="E42" s="5">
        <v>0.11419258319133671</v>
      </c>
      <c r="F42" s="5">
        <v>0.10886064692801113</v>
      </c>
      <c r="I42" s="22" t="s">
        <v>5</v>
      </c>
      <c r="J42" s="5">
        <v>0.13523883236306453</v>
      </c>
      <c r="K42" s="5">
        <v>0.12948427211787489</v>
      </c>
      <c r="L42" s="5">
        <v>0.13618588801136261</v>
      </c>
      <c r="M42" s="5">
        <v>0.13866918523173491</v>
      </c>
      <c r="N42" s="5">
        <v>0.13349922835561451</v>
      </c>
    </row>
    <row r="43" spans="1:14" x14ac:dyDescent="0.25">
      <c r="A43" s="2" t="s">
        <v>6</v>
      </c>
      <c r="B43" s="5">
        <v>0.12623130079729528</v>
      </c>
      <c r="C43" s="5">
        <v>0.12559861960076885</v>
      </c>
      <c r="D43" s="5">
        <v>0.12295843615191238</v>
      </c>
      <c r="E43" s="5">
        <v>0.13084584792741719</v>
      </c>
      <c r="F43" s="5">
        <v>0.1142658345867467</v>
      </c>
      <c r="I43" s="22" t="s">
        <v>6</v>
      </c>
      <c r="J43" s="5">
        <v>0.13562705856393675</v>
      </c>
      <c r="K43" s="5">
        <v>0.13707239364533796</v>
      </c>
      <c r="L43" s="5">
        <v>0.1370315646792937</v>
      </c>
      <c r="M43" s="5">
        <v>0.1484556601791803</v>
      </c>
      <c r="N43" s="5">
        <v>0.13583210679751609</v>
      </c>
    </row>
    <row r="44" spans="1:14" x14ac:dyDescent="0.25">
      <c r="A44" s="2" t="s">
        <v>7</v>
      </c>
      <c r="B44" s="5">
        <v>0.12226611939938656</v>
      </c>
      <c r="C44" s="5">
        <v>0.12020802692262748</v>
      </c>
      <c r="D44" s="5">
        <v>0.12054739245371347</v>
      </c>
      <c r="E44" s="5">
        <v>0.12241829995454927</v>
      </c>
      <c r="F44" s="5">
        <v>0.10986757435065089</v>
      </c>
      <c r="I44" s="22" t="s">
        <v>7</v>
      </c>
      <c r="J44" s="5">
        <v>0.13694297665915653</v>
      </c>
      <c r="K44" s="5">
        <v>0.136155001636901</v>
      </c>
      <c r="L44" s="5">
        <v>0.14071278789552152</v>
      </c>
      <c r="M44" s="5">
        <v>0.14780022275298837</v>
      </c>
      <c r="N44" s="5">
        <v>0.13726063403723496</v>
      </c>
    </row>
    <row r="45" spans="1:14" x14ac:dyDescent="0.25">
      <c r="A45" s="2" t="s">
        <v>8</v>
      </c>
      <c r="B45" s="5">
        <v>0.12378142997815382</v>
      </c>
      <c r="C45" s="5">
        <v>0.12280916982113931</v>
      </c>
      <c r="D45" s="5">
        <v>0.12311992890426018</v>
      </c>
      <c r="E45" s="5">
        <v>0.12654010589838077</v>
      </c>
      <c r="F45" s="5">
        <v>0.11603338594359931</v>
      </c>
      <c r="I45" s="2" t="s">
        <v>8</v>
      </c>
      <c r="J45" s="5">
        <v>0.13713582897991838</v>
      </c>
      <c r="K45" s="5">
        <v>0.13691200313194765</v>
      </c>
      <c r="L45" s="5">
        <v>0.13969991278594776</v>
      </c>
      <c r="M45" s="5">
        <v>0.14786536811605094</v>
      </c>
      <c r="N45" s="5">
        <v>0.14018260454221018</v>
      </c>
    </row>
    <row r="46" spans="1:14" x14ac:dyDescent="0.25">
      <c r="A46" s="2" t="s">
        <v>68</v>
      </c>
      <c r="B46" s="5">
        <v>0.11886408280858639</v>
      </c>
      <c r="C46" s="5">
        <v>0.11818381459764432</v>
      </c>
      <c r="D46" s="5">
        <v>0.11770212679631321</v>
      </c>
      <c r="E46" s="5">
        <v>0.12087587802659262</v>
      </c>
      <c r="F46" s="5">
        <v>0.11072220767805611</v>
      </c>
      <c r="I46" s="22" t="s">
        <v>68</v>
      </c>
      <c r="J46" s="5">
        <v>0.13115965049964287</v>
      </c>
      <c r="K46" s="5">
        <v>0.13109990335485414</v>
      </c>
      <c r="L46" s="5">
        <v>0.13307443364812085</v>
      </c>
      <c r="M46" s="5">
        <v>0.1405733519908684</v>
      </c>
      <c r="N46" s="5">
        <v>0.13280761953445946</v>
      </c>
    </row>
    <row r="48" spans="1:14" x14ac:dyDescent="0.25">
      <c r="A48" s="2" t="s">
        <v>27</v>
      </c>
    </row>
    <row r="49" spans="1:13" x14ac:dyDescent="0.25">
      <c r="A49"/>
      <c r="B49" s="2" t="s">
        <v>63</v>
      </c>
      <c r="C49" s="2" t="s">
        <v>64</v>
      </c>
      <c r="D49" s="2" t="s">
        <v>65</v>
      </c>
      <c r="E49" s="2" t="s">
        <v>66</v>
      </c>
      <c r="F49" s="2" t="s">
        <v>67</v>
      </c>
    </row>
    <row r="50" spans="1:13" x14ac:dyDescent="0.25">
      <c r="A50" s="22" t="s">
        <v>1</v>
      </c>
      <c r="B50" s="5">
        <v>0.11946992523951733</v>
      </c>
      <c r="C50" s="5">
        <v>0.13510412416883238</v>
      </c>
      <c r="D50" s="5">
        <v>0.12545111773813702</v>
      </c>
      <c r="E50" s="5">
        <v>0.11269791620885238</v>
      </c>
      <c r="F50" s="5">
        <v>0.10327808338455058</v>
      </c>
    </row>
    <row r="51" spans="1:13" x14ac:dyDescent="0.25">
      <c r="A51" s="22" t="s">
        <v>2</v>
      </c>
      <c r="B51" s="5">
        <v>8.2449693408880392E-2</v>
      </c>
      <c r="C51" s="5">
        <v>7.536039038033536E-2</v>
      </c>
      <c r="D51" s="5">
        <v>0.10212789018607954</v>
      </c>
      <c r="E51" s="5">
        <v>7.8516950874738534E-2</v>
      </c>
      <c r="F51" s="5">
        <v>8.2687729889076356E-2</v>
      </c>
    </row>
    <row r="52" spans="1:13" x14ac:dyDescent="0.25">
      <c r="A52" s="22" t="s">
        <v>3</v>
      </c>
      <c r="B52" s="5">
        <v>0.10651147012269911</v>
      </c>
      <c r="C52" s="5">
        <v>8.4251662703780233E-2</v>
      </c>
      <c r="D52" s="5">
        <v>7.088134433968088E-2</v>
      </c>
      <c r="E52" s="5">
        <v>5.6030184175483208E-2</v>
      </c>
      <c r="F52" s="5">
        <v>5.8778256549973866E-2</v>
      </c>
    </row>
    <row r="53" spans="1:13" x14ac:dyDescent="0.25">
      <c r="A53" s="22" t="s">
        <v>4</v>
      </c>
      <c r="B53" s="5">
        <v>7.2621429389747014E-2</v>
      </c>
      <c r="C53" s="5">
        <v>7.0591012062011335E-2</v>
      </c>
      <c r="D53" s="5">
        <v>7.1559970180904459E-2</v>
      </c>
      <c r="E53" s="5">
        <v>7.0114765994166439E-2</v>
      </c>
      <c r="F53" s="5">
        <v>7.7321798833832001E-2</v>
      </c>
    </row>
    <row r="54" spans="1:13" x14ac:dyDescent="0.25">
      <c r="A54" s="22" t="s">
        <v>5</v>
      </c>
      <c r="B54" s="5">
        <v>9.1479921799577077E-2</v>
      </c>
      <c r="C54" s="5">
        <v>8.8372164265918887E-2</v>
      </c>
      <c r="D54" s="5">
        <v>8.1607636890886515E-2</v>
      </c>
      <c r="E54" s="5">
        <v>6.3133075974324535E-2</v>
      </c>
      <c r="F54" s="5">
        <v>5.8864406945490902E-2</v>
      </c>
    </row>
    <row r="55" spans="1:13" x14ac:dyDescent="0.25">
      <c r="A55" s="22" t="s">
        <v>6</v>
      </c>
      <c r="B55" s="5">
        <v>7.3122938287677616E-2</v>
      </c>
      <c r="C55" s="5">
        <v>7.5048562890196929E-2</v>
      </c>
      <c r="D55" s="5">
        <v>6.7096614813525093E-2</v>
      </c>
      <c r="E55" s="5">
        <v>6.5355412964291024E-2</v>
      </c>
      <c r="F55" s="5">
        <v>6.8880219946798396E-2</v>
      </c>
    </row>
    <row r="56" spans="1:13" x14ac:dyDescent="0.25">
      <c r="A56" s="22" t="s">
        <v>7</v>
      </c>
      <c r="B56" s="5">
        <v>9.699930036464785E-2</v>
      </c>
      <c r="C56" s="5">
        <v>0.10039626032076636</v>
      </c>
      <c r="D56" s="5">
        <v>9.6556122383661555E-2</v>
      </c>
      <c r="E56" s="5">
        <v>9.4704494095139466E-2</v>
      </c>
      <c r="F56" s="5">
        <v>9.7108746861399989E-2</v>
      </c>
    </row>
    <row r="57" spans="1:13" x14ac:dyDescent="0.25">
      <c r="A57" s="2" t="s">
        <v>8</v>
      </c>
      <c r="B57" s="5">
        <v>9.1785541945097804E-2</v>
      </c>
      <c r="C57" s="5">
        <v>9.0148430978817737E-2</v>
      </c>
      <c r="D57" s="5">
        <v>8.9443944597396796E-2</v>
      </c>
      <c r="E57" s="5">
        <v>7.7546998141966639E-2</v>
      </c>
      <c r="F57" s="5">
        <v>7.5498325484548989E-2</v>
      </c>
    </row>
    <row r="58" spans="1:13" x14ac:dyDescent="0.25">
      <c r="A58" s="2" t="s">
        <v>68</v>
      </c>
      <c r="B58" s="5">
        <v>8.5762703497116552E-2</v>
      </c>
      <c r="C58" s="5">
        <v>8.472655790030352E-2</v>
      </c>
      <c r="D58" s="5">
        <v>8.3317075213673764E-2</v>
      </c>
      <c r="E58" s="5">
        <v>7.3600725925016111E-2</v>
      </c>
      <c r="F58" s="5">
        <v>7.3348243623024223E-2</v>
      </c>
    </row>
    <row r="60" spans="1:13" x14ac:dyDescent="0.25">
      <c r="A60" s="2" t="s">
        <v>28</v>
      </c>
    </row>
    <row r="61" spans="1:13" x14ac:dyDescent="0.25">
      <c r="A61" s="2" t="s">
        <v>29</v>
      </c>
    </row>
    <row r="62" spans="1:13" x14ac:dyDescent="0.25">
      <c r="A62"/>
      <c r="B62" s="2" t="s">
        <v>52</v>
      </c>
      <c r="C62" s="21" t="s">
        <v>53</v>
      </c>
      <c r="D62" s="2" t="s">
        <v>54</v>
      </c>
      <c r="E62" s="21" t="s">
        <v>55</v>
      </c>
      <c r="F62" s="2" t="s">
        <v>56</v>
      </c>
      <c r="G62" s="21" t="s">
        <v>57</v>
      </c>
      <c r="H62" s="2" t="s">
        <v>58</v>
      </c>
      <c r="I62" s="21" t="s">
        <v>59</v>
      </c>
      <c r="J62" s="2" t="s">
        <v>60</v>
      </c>
      <c r="K62" s="21" t="s">
        <v>61</v>
      </c>
      <c r="L62" s="21" t="s">
        <v>62</v>
      </c>
      <c r="M62" s="21" t="s">
        <v>17</v>
      </c>
    </row>
    <row r="63" spans="1:13" x14ac:dyDescent="0.25">
      <c r="A63" s="9" t="s">
        <v>1</v>
      </c>
      <c r="B63" s="13">
        <v>2.8461344882558838E-3</v>
      </c>
      <c r="C63" s="13">
        <v>9.1193235997418069E-3</v>
      </c>
      <c r="D63" s="13">
        <v>1.6218495615994075E-2</v>
      </c>
      <c r="E63" s="13">
        <v>1.316023616263268E-2</v>
      </c>
      <c r="F63" s="13">
        <v>1.1436930268636259E-2</v>
      </c>
      <c r="G63" s="13">
        <v>1.5413399861338141E-2</v>
      </c>
      <c r="H63" s="13">
        <v>1.4016135436708353E-2</v>
      </c>
      <c r="I63" s="13">
        <v>1.294775560155354E-2</v>
      </c>
      <c r="J63" s="13">
        <v>7.6565265168608921E-3</v>
      </c>
      <c r="K63" s="13">
        <v>9.9533531233482794E-3</v>
      </c>
      <c r="L63" s="18">
        <v>8.9819809927035588E-3</v>
      </c>
      <c r="M63" s="18">
        <f>L63-B63</f>
        <v>6.135846504447675E-3</v>
      </c>
    </row>
    <row r="64" spans="1:13" x14ac:dyDescent="0.25">
      <c r="A64" s="9" t="s">
        <v>2</v>
      </c>
      <c r="B64" s="13">
        <v>4.28782881825647E-3</v>
      </c>
      <c r="C64" s="13">
        <v>1.4683554069805862E-2</v>
      </c>
      <c r="D64" s="13">
        <v>1.5941652543982075E-2</v>
      </c>
      <c r="E64" s="13">
        <v>7.8960079669890548E-3</v>
      </c>
      <c r="F64" s="13">
        <v>5.4958487735866099E-3</v>
      </c>
      <c r="G64" s="13">
        <v>1.310165966788508E-2</v>
      </c>
      <c r="H64" s="13">
        <v>9.6804009533347554E-3</v>
      </c>
      <c r="I64" s="13">
        <v>1.311225668651372E-2</v>
      </c>
      <c r="J64" s="13">
        <v>5.8973421271461069E-3</v>
      </c>
      <c r="K64" s="13">
        <v>7.9653752198395045E-3</v>
      </c>
      <c r="L64" s="18">
        <v>1.8100091286154123E-2</v>
      </c>
      <c r="M64" s="18">
        <f t="shared" ref="M64:M70" si="5">L64-B64</f>
        <v>1.3812262467897653E-2</v>
      </c>
    </row>
    <row r="65" spans="1:13" x14ac:dyDescent="0.25">
      <c r="A65" s="9" t="s">
        <v>3</v>
      </c>
      <c r="B65" s="13">
        <v>2.0779106878802463E-3</v>
      </c>
      <c r="C65" s="13">
        <v>7.5042676449017451E-3</v>
      </c>
      <c r="D65" s="13">
        <v>5.2722698762052555E-3</v>
      </c>
      <c r="E65" s="13">
        <v>5.7343942349960481E-3</v>
      </c>
      <c r="F65" s="13">
        <v>4.3668590495731536E-3</v>
      </c>
      <c r="G65" s="13">
        <v>6.5610970540527017E-3</v>
      </c>
      <c r="H65" s="13">
        <v>9.2162680291714028E-3</v>
      </c>
      <c r="I65" s="13">
        <v>5.7556571175870963E-3</v>
      </c>
      <c r="J65" s="13">
        <v>4.0855158584083102E-3</v>
      </c>
      <c r="K65" s="13">
        <v>4.9799186725952944E-3</v>
      </c>
      <c r="L65" s="18">
        <v>1.7342797832470159E-2</v>
      </c>
      <c r="M65" s="18">
        <f t="shared" si="5"/>
        <v>1.5264887144589913E-2</v>
      </c>
    </row>
    <row r="66" spans="1:13" x14ac:dyDescent="0.25">
      <c r="A66" s="9" t="s">
        <v>20</v>
      </c>
      <c r="B66" s="13">
        <v>7.9319447051891794E-3</v>
      </c>
      <c r="C66" s="13">
        <v>1.3568886306886112E-2</v>
      </c>
      <c r="D66" s="13">
        <v>2.0250025080194089E-2</v>
      </c>
      <c r="E66" s="13">
        <v>2.2330382177063172E-2</v>
      </c>
      <c r="F66" s="13">
        <v>1.1387841200934556E-2</v>
      </c>
      <c r="G66" s="13">
        <v>1.2799546142410165E-2</v>
      </c>
      <c r="H66" s="13">
        <v>2.8419940544000695E-3</v>
      </c>
      <c r="I66" s="13">
        <v>6.8178196621325477E-3</v>
      </c>
      <c r="J66" s="13">
        <v>2.7587436559882422E-3</v>
      </c>
      <c r="K66" s="13">
        <v>5.8656065161663603E-3</v>
      </c>
      <c r="L66" s="18">
        <v>3.6334779877505219E-2</v>
      </c>
      <c r="M66" s="18">
        <f t="shared" si="5"/>
        <v>2.8402835172316038E-2</v>
      </c>
    </row>
    <row r="67" spans="1:13" x14ac:dyDescent="0.25">
      <c r="A67" s="9" t="s">
        <v>5</v>
      </c>
      <c r="B67" s="13">
        <v>3.1939390023765419E-3</v>
      </c>
      <c r="C67" s="13">
        <v>4.0591724824605964E-3</v>
      </c>
      <c r="D67" s="13">
        <v>5.4917729171847229E-3</v>
      </c>
      <c r="E67" s="13">
        <v>4.3611194940535005E-3</v>
      </c>
      <c r="F67" s="13">
        <v>2.2788849337949122E-3</v>
      </c>
      <c r="G67" s="13">
        <v>3.1662287997704483E-3</v>
      </c>
      <c r="H67" s="13">
        <v>3.9866579626410886E-3</v>
      </c>
      <c r="I67" s="13">
        <v>2.4938325035226971E-3</v>
      </c>
      <c r="J67" s="13">
        <v>1.4133946878848421E-3</v>
      </c>
      <c r="K67" s="13">
        <v>3.1630344037236629E-3</v>
      </c>
      <c r="L67" s="18">
        <v>4.9684690908654858E-3</v>
      </c>
      <c r="M67" s="18">
        <f t="shared" si="5"/>
        <v>1.7745300884889439E-3</v>
      </c>
    </row>
    <row r="68" spans="1:13" x14ac:dyDescent="0.25">
      <c r="A68" s="9" t="s">
        <v>6</v>
      </c>
      <c r="B68" s="13">
        <v>3.1795065115408899E-3</v>
      </c>
      <c r="C68" s="13">
        <v>3.8757981481639045E-3</v>
      </c>
      <c r="D68" s="13">
        <v>1.1278557337406134E-2</v>
      </c>
      <c r="E68" s="13">
        <v>1.1875965715481216E-2</v>
      </c>
      <c r="F68" s="13">
        <v>6.5920599245577177E-3</v>
      </c>
      <c r="G68" s="13">
        <v>7.4392884640061595E-3</v>
      </c>
      <c r="H68" s="13">
        <v>6.5902600316536351E-3</v>
      </c>
      <c r="I68" s="13">
        <v>5.3293722187906919E-3</v>
      </c>
      <c r="J68" s="13">
        <v>3.8212161268231151E-3</v>
      </c>
      <c r="K68" s="13">
        <v>6.118222402103273E-3</v>
      </c>
      <c r="L68" s="18">
        <v>2.2423823060043886E-2</v>
      </c>
      <c r="M68" s="18">
        <f t="shared" si="5"/>
        <v>1.9244316548502997E-2</v>
      </c>
    </row>
    <row r="69" spans="1:13" x14ac:dyDescent="0.25">
      <c r="A69" s="9" t="s">
        <v>7</v>
      </c>
      <c r="B69" s="13">
        <v>2.087518612943446E-3</v>
      </c>
      <c r="C69" s="13">
        <v>4.1488598961992706E-3</v>
      </c>
      <c r="D69" s="13">
        <v>5.660988911755753E-3</v>
      </c>
      <c r="E69" s="13">
        <v>4.1772927131589156E-3</v>
      </c>
      <c r="F69" s="13">
        <v>3.4210719317314866E-3</v>
      </c>
      <c r="G69" s="13">
        <v>3.4840409042239517E-3</v>
      </c>
      <c r="H69" s="13">
        <v>4.5902504895689667E-3</v>
      </c>
      <c r="I69" s="13">
        <v>5.0501864821154282E-3</v>
      </c>
      <c r="J69" s="13">
        <v>4.1782404823447307E-3</v>
      </c>
      <c r="K69" s="13">
        <v>3.8616777800663531E-3</v>
      </c>
      <c r="L69" s="18">
        <v>7.8309371890037949E-3</v>
      </c>
      <c r="M69" s="18">
        <f t="shared" si="5"/>
        <v>5.7434185760603489E-3</v>
      </c>
    </row>
    <row r="70" spans="1:13" x14ac:dyDescent="0.25">
      <c r="A70" s="9" t="s">
        <v>30</v>
      </c>
      <c r="B70" s="13">
        <v>4.0547244295489901E-3</v>
      </c>
      <c r="C70" s="13">
        <v>7.1965196800259932E-3</v>
      </c>
      <c r="D70" s="13">
        <v>1.1428362379090813E-2</v>
      </c>
      <c r="E70" s="13">
        <v>9.9548890094547475E-3</v>
      </c>
      <c r="F70" s="13">
        <v>5.8936725199183132E-3</v>
      </c>
      <c r="G70" s="13">
        <v>7.7164517012640156E-3</v>
      </c>
      <c r="H70" s="13">
        <v>5.4544908313306755E-3</v>
      </c>
      <c r="I70" s="13">
        <v>5.7896654773929128E-3</v>
      </c>
      <c r="J70" s="13">
        <v>3.2903369480549822E-3</v>
      </c>
      <c r="K70" s="13">
        <v>5.3043542860836627E-3</v>
      </c>
      <c r="L70" s="18">
        <v>1.7864601298762644E-2</v>
      </c>
      <c r="M70" s="18">
        <f t="shared" si="5"/>
        <v>1.3809876869213655E-2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Tillväxt civil-polis</vt:lpstr>
      <vt:lpstr>organisatorisk nivå</vt:lpstr>
      <vt:lpstr>verksamhetsområde</vt:lpstr>
      <vt:lpstr>rörlighet</vt:lpstr>
      <vt:lpstr>verksamhetsresultat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Backhans</dc:creator>
  <cp:lastModifiedBy>Mona Backhans</cp:lastModifiedBy>
  <dcterms:created xsi:type="dcterms:W3CDTF">2012-12-18T09:23:48Z</dcterms:created>
  <dcterms:modified xsi:type="dcterms:W3CDTF">2023-03-20T15:05:42Z</dcterms:modified>
</cp:coreProperties>
</file>